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456" yWindow="65476" windowWidth="15700" windowHeight="13820" tabRatio="779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s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récoltes'!$F$5:$F$8</definedName>
    <definedName name="quantité_auto_cons.">'Fiche de suivi des récoltes'!$E$5:$E$8</definedName>
    <definedName name="quantité_khames">'Fiche de suivi des récoltes'!$I$5:$I$8</definedName>
    <definedName name="quantité_récoltée">'Fiche de suivi des récoltes'!$D$5:$D$8</definedName>
    <definedName name="récolte">'Fiche de suivi des récoltes'!$A$5:$A$8</definedName>
    <definedName name="semaines">'Fiche de suivi des récoltes'!$B$5:$B$8</definedName>
    <definedName name="valeur_de_la_production">'Fiche de suivi des récoltes'!$H$5:$H$8</definedName>
    <definedName name="valeur_khames">'Fiche de suivi des récoltes'!$J$5:$J$8</definedName>
    <definedName name="valeur_vente">'Fiche de suivi des récoltes'!$G$5:$G$8</definedName>
    <definedName name="_xlnm.Print_Area" localSheetId="6">'Volume d'eau d'irrigation'!$A:$K</definedName>
  </definedNames>
  <calcPr fullCalcOnLoad="1"/>
</workbook>
</file>

<file path=xl/sharedStrings.xml><?xml version="1.0" encoding="utf-8"?>
<sst xmlns="http://schemas.openxmlformats.org/spreadsheetml/2006/main" count="959" uniqueCount="234">
  <si>
    <t>Rendement de l'exploitation en valeur totale  production (DT / ha) :</t>
  </si>
  <si>
    <t>COÛTS GLOBAL EN INTRANTS</t>
  </si>
  <si>
    <t>travail du sol</t>
  </si>
  <si>
    <t>désherbage</t>
  </si>
  <si>
    <t>nettoyage</t>
  </si>
  <si>
    <t>transport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</si>
  <si>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</si>
  <si>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</si>
  <si>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</si>
  <si>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</si>
  <si>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</si>
  <si>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</si>
  <si>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</si>
  <si>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>Non-comptabilisé</t>
  </si>
  <si>
    <t>dans les temps :</t>
  </si>
  <si>
    <t>berger au sahara</t>
  </si>
  <si>
    <t>cf. dépenses élevage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</si>
  <si>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</si>
  <si>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</si>
  <si>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</si>
  <si>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</si>
  <si>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</si>
  <si>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</si>
  <si>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</si>
  <si>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</si>
  <si>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</si>
  <si>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</si>
  <si>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</si>
  <si>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/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</si>
  <si>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</si>
  <si>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</si>
  <si>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</si>
  <si>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</si>
  <si>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</si>
  <si>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</si>
  <si>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</si>
  <si>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</si>
  <si>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IBN CHABATT</t>
  </si>
  <si>
    <t>TEMPS DE TRAVAUX DES CULTURES</t>
  </si>
  <si>
    <t>KHADIDJA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</si>
  <si>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</si>
  <si>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</si>
  <si>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</si>
  <si>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</si>
  <si>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</si>
  <si>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</si>
  <si>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</si>
  <si>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</si>
  <si>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</si>
  <si>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</si>
  <si>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</si>
  <si>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</si>
  <si>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</si>
  <si>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</si>
  <si>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</si>
  <si>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</si>
  <si>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</si>
  <si>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</si>
  <si>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</si>
  <si>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</si>
  <si>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</si>
  <si>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</si>
  <si>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</si>
  <si>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</si>
  <si>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</si>
  <si>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</si>
  <si>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</si>
  <si>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</si>
  <si>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</si>
  <si>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</si>
  <si>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</si>
  <si>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33+34</t>
  </si>
  <si>
    <t>35+36</t>
  </si>
  <si>
    <t>septembre</t>
  </si>
  <si>
    <t>37+38</t>
  </si>
  <si>
    <t>39+40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</si>
  <si>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</si>
  <si>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</si>
  <si>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</si>
  <si>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</si>
  <si>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</si>
  <si>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</si>
  <si>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</si>
  <si>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</si>
  <si>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</si>
  <si>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</si>
  <si>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</si>
  <si>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</si>
  <si>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</si>
  <si>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</si>
  <si>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</si>
  <si>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</si>
  <si>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FICHE DE SUIVI DES RECOLTES</t>
  </si>
  <si>
    <t>culture</t>
  </si>
  <si>
    <t>unité utilisée</t>
  </si>
  <si>
    <t>quantité</t>
  </si>
  <si>
    <t>vente</t>
  </si>
  <si>
    <t>valeur de la</t>
  </si>
  <si>
    <t>part du khames</t>
  </si>
  <si>
    <t>(au sing.)</t>
  </si>
  <si>
    <t>récoltée</t>
  </si>
  <si>
    <t>auto-cons.</t>
  </si>
  <si>
    <t>qtité vendue</t>
  </si>
  <si>
    <t>valeur vente</t>
  </si>
  <si>
    <t>production</t>
  </si>
  <si>
    <t>datte</t>
  </si>
  <si>
    <t>kg</t>
  </si>
  <si>
    <t>RECAPITULATIF DES</t>
  </si>
  <si>
    <t>RECAPITULATIF DES RECOLTES PAR CULTURES</t>
  </si>
  <si>
    <t>RECOLTES PAR SEMAINES</t>
  </si>
  <si>
    <t>valeur de la production</t>
  </si>
  <si>
    <t>Arbre</t>
  </si>
  <si>
    <t>quantité récoltée</t>
  </si>
  <si>
    <t>Pieds</t>
  </si>
  <si>
    <t>rendement</t>
  </si>
  <si>
    <t>valeur production</t>
  </si>
  <si>
    <t>totale</t>
  </si>
  <si>
    <t>part khames</t>
  </si>
  <si>
    <t>effective</t>
  </si>
  <si>
    <t>fruitier</t>
  </si>
  <si>
    <t>unité</t>
  </si>
  <si>
    <t>productifs</t>
  </si>
  <si>
    <t>(unité / pied)</t>
  </si>
  <si>
    <t>totale (DT)</t>
  </si>
  <si>
    <t>DT par pied</t>
  </si>
  <si>
    <t>TOUTES CULTURES</t>
  </si>
  <si>
    <t>Valeur totale production :</t>
  </si>
  <si>
    <t>Superficie totale de l'exploitation (ha) :</t>
  </si>
  <si>
    <t>PAR SEMAINES</t>
  </si>
  <si>
    <t>semai-</t>
  </si>
  <si>
    <t>semences - plants</t>
  </si>
  <si>
    <t>fumier</t>
  </si>
  <si>
    <t>engrais</t>
  </si>
  <si>
    <t>produits phytosanitaires</t>
  </si>
  <si>
    <t>nes</t>
  </si>
  <si>
    <t>type</t>
  </si>
  <si>
    <t>1 palmier (de 25 ans), y compris le transport (7 DT) :</t>
  </si>
  <si>
    <t>1 palmier degla (vieil arbre d'une cour de maison)</t>
  </si>
  <si>
    <t>3 palmiers, y compris le
transport (15 DT) :</t>
  </si>
  <si>
    <t>amonitrate</t>
  </si>
  <si>
    <t>1kg stock</t>
  </si>
  <si>
    <t>6 charrettes</t>
  </si>
  <si>
    <t>225 kg</t>
  </si>
  <si>
    <t>22 charrettes</t>
  </si>
  <si>
    <t>phosphate noir</t>
  </si>
  <si>
    <t>500 kg</t>
  </si>
  <si>
    <t>750 kg</t>
  </si>
  <si>
    <t>46 charrettes</t>
  </si>
  <si>
    <t>COÛTS DE PRODUCTION ANNUELS PAR CULTURE</t>
  </si>
  <si>
    <t>coût du travail</t>
  </si>
  <si>
    <t>coût à l'are</t>
  </si>
  <si>
    <t>M.O. externe</t>
  </si>
  <si>
    <t>surface (are)</t>
  </si>
  <si>
    <t>DT / are</t>
  </si>
  <si>
    <t>5 palmiers</t>
  </si>
  <si>
    <t>COÛTS DE PRODUCTION EN EAU</t>
  </si>
  <si>
    <t>puits</t>
  </si>
  <si>
    <t>redevance</t>
  </si>
  <si>
    <t>carburant</t>
  </si>
  <si>
    <t>huile</t>
  </si>
  <si>
    <t>pièces et divers</t>
  </si>
  <si>
    <t>de l'eau</t>
  </si>
  <si>
    <t>quantité (l)</t>
  </si>
  <si>
    <t>désignation</t>
  </si>
  <si>
    <t>facture</t>
  </si>
  <si>
    <t>non</t>
  </si>
  <si>
    <t>réglée</t>
  </si>
  <si>
    <t>VOLUME D'EAU D'IRRIGATION</t>
  </si>
  <si>
    <t>Fréquence théorique du tour d'eau :</t>
  </si>
  <si>
    <t>5 jours 1/2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</si>
  <si>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</si>
  <si>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</si>
  <si>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</si>
  <si>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</si>
  <si>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</si>
  <si>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</si>
  <si>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</si>
  <si>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</si>
  <si>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</si>
  <si>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</si>
  <si>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théorique</t>
  </si>
  <si>
    <t>débit faible</t>
  </si>
  <si>
    <t>retard de 4 j.</t>
  </si>
  <si>
    <t>retards</t>
  </si>
  <si>
    <t>coupure 10 j.</t>
  </si>
  <si>
    <t>pas d'eau</t>
  </si>
  <si>
    <t>?</t>
  </si>
  <si>
    <t>ALIMENTATION CAPRINS OVINS</t>
  </si>
  <si>
    <t>ET TEMPS DE TRAVAUX</t>
  </si>
  <si>
    <t>con-</t>
  </si>
  <si>
    <t>déchets</t>
  </si>
  <si>
    <t>temps de travail</t>
  </si>
  <si>
    <t>herbe</t>
  </si>
  <si>
    <t>luzerne</t>
  </si>
  <si>
    <t>orge</t>
  </si>
  <si>
    <t>son</t>
  </si>
  <si>
    <t>centré</t>
  </si>
  <si>
    <t>de dattes</t>
  </si>
  <si>
    <t>autres</t>
  </si>
  <si>
    <t>à volonté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</si>
  <si>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</si>
  <si>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</si>
  <si>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</si>
  <si>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</si>
  <si>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</si>
  <si>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</si>
  <si>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</si>
  <si>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</si>
  <si>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</si>
  <si>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</si>
  <si>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</si>
  <si>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</si>
  <si>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</si>
  <si>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</si>
  <si>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</si>
  <si>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</si>
  <si>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</si>
  <si>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</si>
  <si>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agneaux</t>
  </si>
  <si>
    <t>bélier</t>
  </si>
  <si>
    <t>agneau + agnelle</t>
  </si>
  <si>
    <t>agneau</t>
  </si>
  <si>
    <t>puits privé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</si>
  <si>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</si>
  <si>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</si>
  <si>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</si>
  <si>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</si>
  <si>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</si>
  <si>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</si>
  <si>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berger</t>
  </si>
  <si>
    <t>au sahara</t>
  </si>
  <si>
    <t>TEMPS DE TRAVAUX GENERAUX</t>
  </si>
  <si>
    <t>(non spécifiques à une culture)</t>
  </si>
  <si>
    <t>irrigation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</si>
</sst>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color indexed="12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6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0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6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1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47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84" fontId="4" fillId="0" borderId="46" xfId="0" applyNumberFormat="1" applyFont="1" applyBorder="1" applyAlignment="1">
      <alignment horizontal="center" vertical="center"/>
    </xf>
    <xf numFmtId="184" fontId="4" fillId="0" borderId="46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38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/>
    </xf>
    <xf numFmtId="0" fontId="4" fillId="0" borderId="0" xfId="22" applyFont="1" applyProtection="1">
      <alignment/>
      <protection/>
    </xf>
    <xf numFmtId="0" fontId="5" fillId="0" borderId="0" xfId="22" applyFont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0" fillId="0" borderId="18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 applyProtection="1">
      <alignment horizontal="centerContinuous" vertical="center"/>
      <protection/>
    </xf>
    <xf numFmtId="0" fontId="4" fillId="0" borderId="4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48" xfId="22" applyFont="1" applyBorder="1" applyAlignment="1" applyProtection="1">
      <alignment horizontal="centerContinuous" vertical="center"/>
      <protection/>
    </xf>
    <xf numFmtId="0" fontId="4" fillId="0" borderId="12" xfId="22" applyFont="1" applyBorder="1" applyAlignment="1" applyProtection="1">
      <alignment horizontal="centerContinuous" vertical="center"/>
      <protection/>
    </xf>
    <xf numFmtId="0" fontId="4" fillId="0" borderId="37" xfId="22" applyFont="1" applyBorder="1" applyAlignment="1" applyProtection="1">
      <alignment horizontal="center" vertical="center"/>
      <protection/>
    </xf>
    <xf numFmtId="0" fontId="11" fillId="0" borderId="12" xfId="22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/>
    </xf>
    <xf numFmtId="184" fontId="4" fillId="0" borderId="41" xfId="22" applyNumberFormat="1" applyFont="1" applyBorder="1" applyAlignment="1" applyProtection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 applyProtection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 applyProtection="1">
      <alignment horizontal="center" vertical="center"/>
      <protection/>
    </xf>
    <xf numFmtId="0" fontId="4" fillId="1" borderId="7" xfId="22" applyFont="1" applyFill="1" applyBorder="1" applyAlignment="1" applyProtection="1">
      <alignment horizontal="center" vertical="center"/>
      <protection/>
    </xf>
    <xf numFmtId="0" fontId="13" fillId="0" borderId="0" xfId="22">
      <alignment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64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3" fillId="0" borderId="0" xfId="2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4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5" fillId="0" borderId="64" xfId="21" applyFont="1" applyBorder="1" applyAlignment="1" applyProtection="1">
      <alignment horizontal="centerContinuous" vertical="center"/>
      <protection/>
    </xf>
    <xf numFmtId="0" fontId="10" fillId="0" borderId="20" xfId="21" applyFont="1" applyBorder="1" applyAlignment="1" applyProtection="1">
      <alignment horizontal="centerContinuous" vertical="center"/>
      <protection/>
    </xf>
    <xf numFmtId="0" fontId="10" fillId="0" borderId="17" xfId="21" applyFont="1" applyBorder="1" applyAlignment="1" applyProtection="1">
      <alignment horizontal="centerContinuous" vertical="center"/>
      <protection/>
    </xf>
    <xf numFmtId="0" fontId="15" fillId="0" borderId="19" xfId="21" applyFont="1" applyBorder="1" applyAlignment="1" applyProtection="1">
      <alignment horizontal="centerContinuous" vertical="center"/>
      <protection/>
    </xf>
    <xf numFmtId="0" fontId="10" fillId="0" borderId="64" xfId="21" applyFont="1" applyBorder="1" applyAlignment="1" applyProtection="1">
      <alignment horizontal="centerContinuous" vertical="center"/>
      <protection/>
    </xf>
    <xf numFmtId="0" fontId="15" fillId="0" borderId="20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5" xfId="21" applyFont="1" applyBorder="1" applyAlignment="1" applyProtection="1">
      <alignment horizontal="center" vertical="center"/>
      <protection/>
    </xf>
    <xf numFmtId="0" fontId="4" fillId="0" borderId="66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4" xfId="21" applyFont="1" applyBorder="1" applyAlignment="1" applyProtection="1">
      <alignment horizontal="centerContinuous" vertical="center"/>
      <protection/>
    </xf>
    <xf numFmtId="0" fontId="4" fillId="0" borderId="67" xfId="21" applyFont="1" applyBorder="1" applyAlignment="1" applyProtection="1">
      <alignment horizontal="centerContinuous" vertical="center"/>
      <protection/>
    </xf>
    <xf numFmtId="0" fontId="4" fillId="0" borderId="68" xfId="21" applyFont="1" applyBorder="1" applyAlignment="1" applyProtection="1">
      <alignment horizontal="centerContinuous" vertical="center" wrapText="1"/>
      <protection/>
    </xf>
    <xf numFmtId="0" fontId="4" fillId="0" borderId="44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64" xfId="21" applyNumberFormat="1" applyFont="1" applyBorder="1" applyAlignment="1" applyProtection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184" fontId="4" fillId="0" borderId="19" xfId="21" applyNumberFormat="1" applyFont="1" applyBorder="1" applyAlignment="1" applyProtection="1">
      <alignment horizontal="center" vertical="center"/>
      <protection/>
    </xf>
    <xf numFmtId="0" fontId="4" fillId="1" borderId="47" xfId="21" applyFont="1" applyFill="1" applyBorder="1" applyAlignment="1" applyProtection="1">
      <alignment horizontal="center" vertical="center"/>
      <protection/>
    </xf>
    <xf numFmtId="184" fontId="4" fillId="0" borderId="50" xfId="21" applyNumberFormat="1" applyFont="1" applyBorder="1" applyAlignment="1" applyProtection="1">
      <alignment horizontal="center" vertical="center"/>
      <protection/>
    </xf>
    <xf numFmtId="184" fontId="4" fillId="0" borderId="5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horizontal="right" vertical="center"/>
    </xf>
    <xf numFmtId="2" fontId="4" fillId="0" borderId="6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20" applyFont="1" applyAlignment="1" applyProtection="1">
      <alignment horizontal="left" vertical="top"/>
      <protection locked="0"/>
    </xf>
    <xf numFmtId="0" fontId="4" fillId="0" borderId="0" xfId="20" applyFont="1" applyAlignment="1">
      <alignment horizontal="center" vertical="center"/>
      <protection/>
    </xf>
    <xf numFmtId="0" fontId="13" fillId="0" borderId="0" xfId="20">
      <alignment/>
      <protection/>
    </xf>
    <xf numFmtId="0" fontId="5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59" xfId="20" applyFont="1" applyBorder="1" applyAlignment="1">
      <alignment horizontal="center" vertical="center"/>
      <protection/>
    </xf>
    <xf numFmtId="0" fontId="4" fillId="0" borderId="45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Continuous" vertical="center"/>
      <protection/>
    </xf>
    <xf numFmtId="0" fontId="4" fillId="0" borderId="10" xfId="20" applyFont="1" applyBorder="1" applyAlignment="1">
      <alignment horizontal="centerContinuous" vertical="center"/>
      <protection/>
    </xf>
    <xf numFmtId="0" fontId="4" fillId="0" borderId="19" xfId="20" applyFont="1" applyBorder="1" applyAlignment="1">
      <alignment horizontal="centerContinuous" vertical="center"/>
      <protection/>
    </xf>
    <xf numFmtId="0" fontId="4" fillId="0" borderId="17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72" xfId="20" applyFont="1" applyBorder="1" applyAlignment="1">
      <alignment horizontal="center" vertical="top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40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5" xfId="20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61" xfId="20" applyFont="1" applyBorder="1" applyAlignment="1">
      <alignment horizontal="center" vertical="center"/>
      <protection/>
    </xf>
    <xf numFmtId="184" fontId="4" fillId="0" borderId="10" xfId="20" applyNumberFormat="1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 wrapText="1"/>
      <protection locked="0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184" fontId="4" fillId="0" borderId="41" xfId="20" applyNumberFormat="1" applyFont="1" applyBorder="1" applyAlignment="1" applyProtection="1">
      <alignment horizontal="center" vertical="center"/>
      <protection locked="0"/>
    </xf>
    <xf numFmtId="0" fontId="4" fillId="0" borderId="15" xfId="20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/>
      <protection locked="0"/>
    </xf>
    <xf numFmtId="184" fontId="4" fillId="0" borderId="42" xfId="20" applyNumberFormat="1" applyFont="1" applyBorder="1" applyAlignment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0" fontId="4" fillId="0" borderId="63" xfId="20" applyFont="1" applyBorder="1" applyAlignment="1">
      <alignment horizontal="center" vertical="center"/>
      <protection/>
    </xf>
    <xf numFmtId="184" fontId="4" fillId="0" borderId="15" xfId="20" applyNumberFormat="1" applyFont="1" applyBorder="1" applyAlignment="1" applyProtection="1">
      <alignment horizontal="center" vertical="center" wrapText="1"/>
      <protection locked="0"/>
    </xf>
    <xf numFmtId="184" fontId="4" fillId="0" borderId="42" xfId="20" applyNumberFormat="1" applyFont="1" applyBorder="1" applyAlignment="1" applyProtection="1">
      <alignment horizontal="center" vertical="center" wrapText="1"/>
      <protection locked="0"/>
    </xf>
    <xf numFmtId="184" fontId="4" fillId="0" borderId="40" xfId="20" applyNumberFormat="1" applyFont="1" applyBorder="1" applyAlignment="1">
      <alignment horizontal="center" vertical="center"/>
      <protection/>
    </xf>
    <xf numFmtId="0" fontId="4" fillId="1" borderId="62" xfId="20" applyFont="1" applyFill="1" applyBorder="1" applyAlignment="1">
      <alignment horizontal="center" vertical="center"/>
      <protection/>
    </xf>
    <xf numFmtId="184" fontId="4" fillId="0" borderId="7" xfId="20" applyNumberFormat="1" applyFont="1" applyFill="1" applyBorder="1" applyAlignment="1">
      <alignment horizontal="center" vertical="center"/>
      <protection/>
    </xf>
    <xf numFmtId="184" fontId="4" fillId="0" borderId="40" xfId="20" applyNumberFormat="1" applyFont="1" applyFill="1" applyBorder="1" applyAlignment="1">
      <alignment horizontal="center" vertical="center"/>
      <protection/>
    </xf>
    <xf numFmtId="0" fontId="4" fillId="1" borderId="7" xfId="20" applyFont="1" applyFill="1" applyBorder="1" applyAlignment="1">
      <alignment horizontal="center" vertical="center"/>
      <protection/>
    </xf>
    <xf numFmtId="0" fontId="4" fillId="1" borderId="47" xfId="20" applyFont="1" applyFill="1" applyBorder="1" applyAlignment="1">
      <alignment horizontal="center" vertical="center"/>
      <protection/>
    </xf>
    <xf numFmtId="0" fontId="4" fillId="1" borderId="73" xfId="19" applyFont="1" applyFill="1" applyBorder="1" applyAlignment="1">
      <alignment horizontal="center" vertical="center"/>
      <protection/>
    </xf>
    <xf numFmtId="0" fontId="4" fillId="1" borderId="58" xfId="19" applyFont="1" applyFill="1" applyBorder="1" applyAlignment="1">
      <alignment horizontal="center" vertical="center"/>
      <protection/>
    </xf>
    <xf numFmtId="0" fontId="4" fillId="0" borderId="74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0" fillId="0" borderId="64" xfId="0" applyFont="1" applyBorder="1" applyAlignment="1" applyProtection="1">
      <alignment horizontal="centerContinuous" vertical="center"/>
      <protection/>
    </xf>
    <xf numFmtId="0" fontId="4" fillId="0" borderId="61" xfId="0" applyFont="1" applyBorder="1" applyAlignment="1" applyProtection="1">
      <alignment horizontal="centerContinuous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64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vertical="center"/>
    </xf>
    <xf numFmtId="0" fontId="4" fillId="0" borderId="76" xfId="0" applyNumberFormat="1" applyFont="1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0" fontId="4" fillId="0" borderId="77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" fontId="4" fillId="0" borderId="27" xfId="0" applyNumberFormat="1" applyFont="1" applyBorder="1" applyAlignment="1" applyProtection="1">
      <alignment horizontal="center" vertical="center"/>
      <protection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Continuous" vertical="center"/>
      <protection/>
    </xf>
    <xf numFmtId="184" fontId="4" fillId="0" borderId="42" xfId="22" applyNumberFormat="1" applyFont="1" applyBorder="1" applyAlignment="1" applyProtection="1">
      <alignment horizontal="centerContinuous" vertical="center"/>
      <protection/>
    </xf>
    <xf numFmtId="0" fontId="4" fillId="0" borderId="10" xfId="22" applyFont="1" applyBorder="1" applyAlignment="1" applyProtection="1">
      <alignment horizontal="centerContinuous" vertical="center"/>
      <protection/>
    </xf>
    <xf numFmtId="184" fontId="4" fillId="0" borderId="41" xfId="22" applyNumberFormat="1" applyFont="1" applyBorder="1" applyAlignment="1" applyProtection="1">
      <alignment horizontal="centerContinuous" vertical="center"/>
      <protection/>
    </xf>
    <xf numFmtId="0" fontId="4" fillId="0" borderId="7" xfId="22" applyFont="1" applyBorder="1" applyAlignment="1" applyProtection="1">
      <alignment horizontal="centerContinuous" vertical="center"/>
      <protection/>
    </xf>
    <xf numFmtId="184" fontId="4" fillId="0" borderId="40" xfId="22" applyNumberFormat="1" applyFont="1" applyBorder="1" applyAlignment="1" applyProtection="1">
      <alignment horizontal="centerContinuous" vertical="center"/>
      <protection/>
    </xf>
    <xf numFmtId="0" fontId="4" fillId="0" borderId="15" xfId="22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184" fontId="4" fillId="0" borderId="64" xfId="0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s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75"/>
          <c:w val="0.96425"/>
          <c:h val="0.942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26534438"/>
        <c:axId val="37483351"/>
      </c:bar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7483351"/>
        <c:crosses val="autoZero"/>
        <c:auto val="0"/>
        <c:lblOffset val="100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3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091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7375"/>
          <c:w val="0.943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5698348"/>
        <c:axId val="51285133"/>
      </c:barChart>
      <c:catAx>
        <c:axId val="5698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285133"/>
        <c:crosses val="autoZero"/>
        <c:auto val="0"/>
        <c:lblOffset val="100"/>
        <c:noMultiLvlLbl val="0"/>
      </c:catAx>
      <c:valAx>
        <c:axId val="51285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8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5"/>
          <c:y val="0.1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15"/>
          <c:w val="0.9725"/>
          <c:h val="0.948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58913014"/>
        <c:axId val="60455079"/>
      </c:bar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0455079"/>
        <c:crosses val="autoZero"/>
        <c:auto val="0"/>
        <c:lblOffset val="100"/>
        <c:noMultiLvlLbl val="0"/>
      </c:catAx>
      <c:valAx>
        <c:axId val="6045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3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1"/>
          <c:y val="0.32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3525"/>
          <c:y val="0.2145"/>
          <c:w val="0.41525"/>
          <c:h val="0.67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154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valeurs de production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3"/>
          <c:y val="0.18525"/>
          <c:w val="0.822"/>
          <c:h val="0.71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recettes'!$C$34,'Récapitulatif des recettes'!$F$34,'Récapitulatif des recettes'!$I$34)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06725"/>
          <c:w val="0.1315"/>
          <c:h val="0.19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recettes de l'exploitation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25"/>
          <c:y val="0.14375"/>
          <c:w val="0.8245"/>
          <c:h val="0.75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recettes'!$C$5,'Récapitulatif des recettes'!$F$5,'Récapitulatif des recettes'!$I$5)</c:f>
              <c:strCache/>
            </c:strRef>
          </c:cat>
          <c:val>
            <c:numRef>
              <c:f>('Récapitulatif des recettes'!$E$34,'Récapitulatif des recettes'!$H$34,'Récapitulatif des recettes'!$K$34)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048"/>
          <c:w val="0.13"/>
          <c:h val="0.19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5325"/>
          <c:y val="0.22725"/>
          <c:w val="0.4705"/>
          <c:h val="0.71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225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Vente quinzainale de produits agricoles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'Fiche de suivi des récoltes'!$B$28:$B$33</c:f>
              <c:numCache/>
            </c:numRef>
          </c:cat>
          <c:val>
            <c:numRef>
              <c:f>'Fiche de suivi des récoltes'!$C$28:$C$33</c:f>
              <c:numCache/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52561"/>
        <c:crosses val="autoZero"/>
        <c:auto val="0"/>
        <c:lblOffset val="100"/>
        <c:noMultiLvlLbl val="0"/>
      </c:catAx>
      <c:valAx>
        <c:axId val="162525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0584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co?t des intrants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525"/>
          <c:y val="0.195"/>
          <c:w val="0.8695"/>
          <c:h val="0.70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('Coût global en intrants'!$C$3,'Coût global en intrants'!$E$3,'Coût global en intrants'!$G$3,'Coût global en intrants'!$J$3,'Coût global en intrants'!$M$3)</c:f>
              <c:strCache/>
            </c:strRef>
          </c:cat>
          <c:val>
            <c:numRef>
              <c:f>('Coût global en intrants'!$D$31,'Coût global en intrants'!$F$31,'Coût global en intrants'!$I$31,'Coût global en intrants'!$L$31,'Coût global en intrants'!$N$31)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75"/>
          <c:y val="0.218"/>
          <c:w val="0.12225"/>
          <c:h val="0.26325"/>
        </c:manualLayout>
      </c:layout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975"/>
          <c:w val="0.94625"/>
          <c:h val="0.859"/>
        </c:manualLayout>
      </c:layout>
      <c:barChart>
        <c:barDir val="col"/>
        <c:grouping val="clustered"/>
        <c:varyColors val="0"/>
        <c:ser>
          <c:idx val="1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axId val="12055322"/>
        <c:axId val="41389035"/>
      </c:barChart>
      <c:lineChart>
        <c:grouping val="standard"/>
        <c:varyColors val="0"/>
        <c:ser>
          <c:idx val="0"/>
          <c:order val="1"/>
          <c:tx>
            <c:v>th?orique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d''irrigation'!$L$6:$L$31</c:f>
              <c:numCache/>
            </c:numRef>
          </c:val>
          <c:smooth val="0"/>
        </c:ser>
        <c:axId val="36956996"/>
        <c:axId val="64177509"/>
      </c:lineChart>
      <c:catAx>
        <c:axId val="120553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389035"/>
        <c:crosses val="autoZero"/>
        <c:auto val="0"/>
        <c:lblOffset val="100"/>
        <c:noMultiLvlLbl val="0"/>
      </c:catAx>
      <c:valAx>
        <c:axId val="4138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055322"/>
        <c:crossesAt val="1"/>
        <c:crossBetween val="between"/>
        <c:dispUnits/>
      </c:valAx>
      <c:catAx>
        <c:axId val="36956996"/>
        <c:scaling>
          <c:orientation val="minMax"/>
        </c:scaling>
        <c:axPos val="b"/>
        <c:delete val="1"/>
        <c:majorTickMark val="in"/>
        <c:minorTickMark val="none"/>
        <c:tickLblPos val="nextTo"/>
        <c:crossAx val="64177509"/>
        <c:crosses val="autoZero"/>
        <c:auto val="0"/>
        <c:lblOffset val="100"/>
        <c:noMultiLvlLbl val="0"/>
      </c:catAx>
      <c:valAx>
        <c:axId val="64177509"/>
        <c:scaling>
          <c:orientation val="minMax"/>
        </c:scaling>
        <c:axPos val="l"/>
        <c:delete val="1"/>
        <c:majorTickMark val="in"/>
        <c:minorTickMark val="none"/>
        <c:tickLblPos val="nextTo"/>
        <c:crossAx val="36956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25"/>
          <c:y val="0.166"/>
          <c:w val="0.111"/>
          <c:h val="0.0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3"/>
          <c:w val="0.93"/>
          <c:h val="0.862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40726670"/>
        <c:axId val="30995711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10525944"/>
        <c:axId val="27624633"/>
      </c:lineChart>
      <c:catAx>
        <c:axId val="40726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Geneva"/>
                <a:ea typeface="Geneva"/>
                <a:cs typeface="Geneva"/>
              </a:defRPr>
            </a:pPr>
          </a:p>
        </c:txPr>
        <c:crossAx val="30995711"/>
        <c:crosses val="autoZero"/>
        <c:auto val="0"/>
        <c:lblOffset val="100"/>
        <c:noMultiLvlLbl val="0"/>
      </c:catAx>
      <c:valAx>
        <c:axId val="30995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26670"/>
        <c:crossesAt val="1"/>
        <c:crossBetween val="between"/>
        <c:dispUnits/>
      </c:valAx>
      <c:catAx>
        <c:axId val="10525944"/>
        <c:scaling>
          <c:orientation val="minMax"/>
        </c:scaling>
        <c:axPos val="b"/>
        <c:delete val="1"/>
        <c:majorTickMark val="in"/>
        <c:minorTickMark val="none"/>
        <c:tickLblPos val="nextTo"/>
        <c:crossAx val="27624633"/>
        <c:crosses val="autoZero"/>
        <c:auto val="0"/>
        <c:lblOffset val="100"/>
        <c:noMultiLvlLbl val="0"/>
      </c:catAx>
      <c:valAx>
        <c:axId val="27624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5259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25"/>
          <c:y val="0.236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1"/>
          <c:w val="0.962"/>
          <c:h val="0.9257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47295106"/>
        <c:axId val="23002771"/>
      </c:barChart>
      <c:catAx>
        <c:axId val="47295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3002771"/>
        <c:crosses val="autoZero"/>
        <c:auto val="0"/>
        <c:lblOffset val="100"/>
        <c:noMultiLvlLbl val="0"/>
      </c:catAx>
      <c:valAx>
        <c:axId val="2300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95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2845"/>
          <c:w val="0.11825"/>
          <c:h val="0.20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30775"/>
          <c:y val="0.196"/>
          <c:w val="0.4295"/>
          <c:h val="0.72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75"/>
          <c:y val="0.15325"/>
          <c:w val="0.1215"/>
          <c:h val="0.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025"/>
          <c:y val="0.2285"/>
          <c:w val="0.85825"/>
          <c:h val="0.60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75"/>
          <c:y val="0.12825"/>
          <c:w val="0.1035"/>
          <c:h val="0.1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0.36575</cdr:y>
    </cdr:from>
    <cdr:to>
      <cdr:x>0.19825</cdr:x>
      <cdr:y>0.5805</cdr:y>
    </cdr:to>
    <cdr:sp>
      <cdr:nvSpPr>
        <cdr:cNvPr id="1" name="Line 1"/>
        <cdr:cNvSpPr>
          <a:spLocks/>
        </cdr:cNvSpPr>
      </cdr:nvSpPr>
      <cdr:spPr>
        <a:xfrm flipH="1">
          <a:off x="1285875" y="1314450"/>
          <a:ext cx="333375" cy="771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0.16325</cdr:x>
      <cdr:y>0.32075</cdr:y>
    </cdr:from>
    <cdr:to>
      <cdr:x>0.271</cdr:x>
      <cdr:y>0.373</cdr:y>
    </cdr:to>
    <cdr:sp>
      <cdr:nvSpPr>
        <cdr:cNvPr id="2" name="Texte 2"/>
        <cdr:cNvSpPr txBox="1">
          <a:spLocks noChangeArrowheads="1"/>
        </cdr:cNvSpPr>
      </cdr:nvSpPr>
      <cdr:spPr>
        <a:xfrm>
          <a:off x="1323975" y="1152525"/>
          <a:ext cx="876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0.3545</cdr:x>
      <cdr:y>0.39075</cdr:y>
    </cdr:from>
    <cdr:to>
      <cdr:x>0.38775</cdr:x>
      <cdr:y>0.546</cdr:y>
    </cdr:to>
    <cdr:sp>
      <cdr:nvSpPr>
        <cdr:cNvPr id="3" name="Line 3"/>
        <cdr:cNvSpPr>
          <a:spLocks/>
        </cdr:cNvSpPr>
      </cdr:nvSpPr>
      <cdr:spPr>
        <a:xfrm flipH="1">
          <a:off x="2886075" y="1409700"/>
          <a:ext cx="2667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0.30425</cdr:y>
    </cdr:from>
    <cdr:to>
      <cdr:x>0.46475</cdr:x>
      <cdr:y>0.396</cdr:y>
    </cdr:to>
    <cdr:sp>
      <cdr:nvSpPr>
        <cdr:cNvPr id="4" name="Texte 4"/>
        <cdr:cNvSpPr txBox="1">
          <a:spLocks noChangeArrowheads="1"/>
        </cdr:cNvSpPr>
      </cdr:nvSpPr>
      <cdr:spPr>
        <a:xfrm>
          <a:off x="2905125" y="1095375"/>
          <a:ext cx="876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suspension
des régimes</a:t>
          </a:r>
        </a:p>
      </cdr:txBody>
    </cdr:sp>
  </cdr:relSizeAnchor>
  <cdr:relSizeAnchor xmlns:cdr="http://schemas.openxmlformats.org/drawingml/2006/chartDrawing">
    <cdr:from>
      <cdr:x>0.6295</cdr:x>
      <cdr:y>0.215</cdr:y>
    </cdr:from>
    <cdr:to>
      <cdr:x>0.67525</cdr:x>
      <cdr:y>0.38225</cdr:y>
    </cdr:to>
    <cdr:sp>
      <cdr:nvSpPr>
        <cdr:cNvPr id="5" name="Line 5"/>
        <cdr:cNvSpPr>
          <a:spLocks/>
        </cdr:cNvSpPr>
      </cdr:nvSpPr>
      <cdr:spPr>
        <a:xfrm flipH="1">
          <a:off x="5124450" y="771525"/>
          <a:ext cx="371475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0.6275</cdr:x>
      <cdr:y>0.16225</cdr:y>
    </cdr:from>
    <cdr:to>
      <cdr:x>0.81975</cdr:x>
      <cdr:y>0.2145</cdr:y>
    </cdr:to>
    <cdr:sp>
      <cdr:nvSpPr>
        <cdr:cNvPr id="6" name="Texte 6"/>
        <cdr:cNvSpPr txBox="1">
          <a:spLocks noChangeArrowheads="1"/>
        </cdr:cNvSpPr>
      </cdr:nvSpPr>
      <cdr:spPr>
        <a:xfrm>
          <a:off x="5114925" y="581025"/>
          <a:ext cx="1571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récolte des Deglet nour</a:t>
          </a:r>
        </a:p>
      </cdr:txBody>
    </cdr:sp>
  </cdr:relSizeAnchor>
  <cdr:relSizeAnchor xmlns:cdr="http://schemas.openxmlformats.org/drawingml/2006/chartDrawing">
    <cdr:from>
      <cdr:x>0.656</cdr:x>
      <cdr:y>0.39275</cdr:y>
    </cdr:from>
    <cdr:to>
      <cdr:x>0.7075</cdr:x>
      <cdr:y>0.554</cdr:y>
    </cdr:to>
    <cdr:sp>
      <cdr:nvSpPr>
        <cdr:cNvPr id="7" name="Line 7"/>
        <cdr:cNvSpPr>
          <a:spLocks/>
        </cdr:cNvSpPr>
      </cdr:nvSpPr>
      <cdr:spPr>
        <a:xfrm flipH="1">
          <a:off x="5343525" y="1409700"/>
          <a:ext cx="419100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0.34125</cdr:y>
    </cdr:from>
    <cdr:to>
      <cdr:x>0.8115</cdr:x>
      <cdr:y>0.3935</cdr:y>
    </cdr:to>
    <cdr:sp>
      <cdr:nvSpPr>
        <cdr:cNvPr id="8" name="Texte 8"/>
        <cdr:cNvSpPr txBox="1">
          <a:spLocks noChangeArrowheads="1"/>
        </cdr:cNvSpPr>
      </cdr:nvSpPr>
      <cdr:spPr>
        <a:xfrm>
          <a:off x="5467350" y="1228725"/>
          <a:ext cx="1143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taille des palmes</a:t>
          </a:r>
        </a:p>
      </cdr:txBody>
    </cdr:sp>
  </cdr:relSizeAnchor>
  <cdr:relSizeAnchor xmlns:cdr="http://schemas.openxmlformats.org/drawingml/2006/chartDrawing">
    <cdr:from>
      <cdr:x>0.76275</cdr:x>
      <cdr:y>0.45425</cdr:y>
    </cdr:from>
    <cdr:to>
      <cdr:x>0.86925</cdr:x>
      <cdr:y>0.507</cdr:y>
    </cdr:to>
    <cdr:sp>
      <cdr:nvSpPr>
        <cdr:cNvPr id="9" name="Texte 9"/>
        <cdr:cNvSpPr txBox="1">
          <a:spLocks noChangeArrowheads="1"/>
        </cdr:cNvSpPr>
      </cdr:nvSpPr>
      <cdr:spPr>
        <a:xfrm>
          <a:off x="6210300" y="1638300"/>
          <a:ext cx="866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pollinisation</a:t>
          </a:r>
        </a:p>
      </cdr:txBody>
    </cdr:sp>
  </cdr:relSizeAnchor>
  <cdr:relSizeAnchor xmlns:cdr="http://schemas.openxmlformats.org/drawingml/2006/chartDrawing">
    <cdr:from>
      <cdr:x>0.86475</cdr:x>
      <cdr:y>0.517</cdr:y>
    </cdr:from>
    <cdr:to>
      <cdr:x>0.93825</cdr:x>
      <cdr:y>0.671</cdr:y>
    </cdr:to>
    <cdr:sp>
      <cdr:nvSpPr>
        <cdr:cNvPr id="10" name="Line 10"/>
        <cdr:cNvSpPr>
          <a:spLocks/>
        </cdr:cNvSpPr>
      </cdr:nvSpPr>
      <cdr:spPr>
        <a:xfrm>
          <a:off x="7048500" y="1857375"/>
          <a:ext cx="6000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190500</xdr:rowOff>
    </xdr:from>
    <xdr:to>
      <xdr:col>6</xdr:col>
      <xdr:colOff>714375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9505950"/>
        <a:ext cx="5286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34</xdr:row>
      <xdr:rowOff>190500</xdr:rowOff>
    </xdr:from>
    <xdr:to>
      <xdr:col>14</xdr:col>
      <xdr:colOff>0</xdr:colOff>
      <xdr:row>46</xdr:row>
      <xdr:rowOff>152400</xdr:rowOff>
    </xdr:to>
    <xdr:graphicFrame>
      <xdr:nvGraphicFramePr>
        <xdr:cNvPr id="2" name="Chart 3"/>
        <xdr:cNvGraphicFramePr/>
      </xdr:nvGraphicFramePr>
      <xdr:xfrm>
        <a:off x="5334000" y="9505950"/>
        <a:ext cx="53340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723900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6543675"/>
        <a:ext cx="8153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142875</xdr:rowOff>
    </xdr:from>
    <xdr:to>
      <xdr:col>10</xdr:col>
      <xdr:colOff>723900</xdr:colOff>
      <xdr:row>62</xdr:row>
      <xdr:rowOff>142875</xdr:rowOff>
    </xdr:to>
    <xdr:graphicFrame>
      <xdr:nvGraphicFramePr>
        <xdr:cNvPr id="2" name="Chart 5"/>
        <xdr:cNvGraphicFramePr/>
      </xdr:nvGraphicFramePr>
      <xdr:xfrm>
        <a:off x="0" y="10287000"/>
        <a:ext cx="81534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9</xdr:row>
      <xdr:rowOff>0</xdr:rowOff>
    </xdr:from>
    <xdr:to>
      <xdr:col>7</xdr:col>
      <xdr:colOff>28575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1714500" y="2400300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180975</xdr:rowOff>
    </xdr:from>
    <xdr:to>
      <xdr:col>14</xdr:col>
      <xdr:colOff>809625</xdr:colOff>
      <xdr:row>46</xdr:row>
      <xdr:rowOff>295275</xdr:rowOff>
    </xdr:to>
    <xdr:graphicFrame>
      <xdr:nvGraphicFramePr>
        <xdr:cNvPr id="1" name="Chart 2"/>
        <xdr:cNvGraphicFramePr/>
      </xdr:nvGraphicFramePr>
      <xdr:xfrm>
        <a:off x="0" y="10972800"/>
        <a:ext cx="140017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10</xdr:col>
      <xdr:colOff>838200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0" y="9220200"/>
        <a:ext cx="94107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866775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0" y="6638925"/>
        <a:ext cx="8839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9</xdr:col>
      <xdr:colOff>828675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0" y="5657850"/>
        <a:ext cx="83724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66675</xdr:rowOff>
    </xdr:from>
    <xdr:to>
      <xdr:col>9</xdr:col>
      <xdr:colOff>828675</xdr:colOff>
      <xdr:row>69</xdr:row>
      <xdr:rowOff>95250</xdr:rowOff>
    </xdr:to>
    <xdr:graphicFrame>
      <xdr:nvGraphicFramePr>
        <xdr:cNvPr id="2" name="Chart 4"/>
        <xdr:cNvGraphicFramePr/>
      </xdr:nvGraphicFramePr>
      <xdr:xfrm>
        <a:off x="0" y="9058275"/>
        <a:ext cx="83724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123825</xdr:rowOff>
    </xdr:from>
    <xdr:to>
      <xdr:col>13</xdr:col>
      <xdr:colOff>733425</xdr:colOff>
      <xdr:row>78</xdr:row>
      <xdr:rowOff>133350</xdr:rowOff>
    </xdr:to>
    <xdr:graphicFrame>
      <xdr:nvGraphicFramePr>
        <xdr:cNvPr id="1" name="Chart 1"/>
        <xdr:cNvGraphicFramePr/>
      </xdr:nvGraphicFramePr>
      <xdr:xfrm>
        <a:off x="0" y="10763250"/>
        <a:ext cx="10696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95250</xdr:rowOff>
    </xdr:from>
    <xdr:to>
      <xdr:col>13</xdr:col>
      <xdr:colOff>733425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0" y="6848475"/>
        <a:ext cx="106965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K17" sqref="K17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37</v>
      </c>
      <c r="B1" s="2"/>
      <c r="C1" s="3"/>
      <c r="E1" s="5"/>
      <c r="F1" s="6" t="s">
        <v>38</v>
      </c>
      <c r="G1" s="5"/>
      <c r="I1" s="2"/>
    </row>
    <row r="2" spans="1:9" ht="27" customHeight="1" thickBot="1">
      <c r="A2" s="1" t="s">
        <v>39</v>
      </c>
      <c r="C2" s="3"/>
      <c r="D2" s="8" t="s">
        <v>40</v>
      </c>
      <c r="E2" s="9" t="s">
        <v>41</v>
      </c>
      <c r="H2" s="5"/>
      <c r="I2" s="2"/>
    </row>
    <row r="3" spans="1:11" ht="15.75" customHeight="1">
      <c r="A3" s="10" t="s">
        <v>42</v>
      </c>
      <c r="B3" s="11" t="s">
        <v>43</v>
      </c>
      <c r="C3" s="12" t="s">
        <v>44</v>
      </c>
      <c r="D3" s="13" t="s">
        <v>45</v>
      </c>
      <c r="E3" s="13" t="s">
        <v>46</v>
      </c>
      <c r="F3" s="13" t="s">
        <v>47</v>
      </c>
      <c r="G3" s="13" t="s">
        <v>48</v>
      </c>
      <c r="H3" s="13" t="s">
        <v>49</v>
      </c>
      <c r="I3" s="11" t="s">
        <v>50</v>
      </c>
      <c r="J3" s="14" t="s">
        <v>51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52</v>
      </c>
      <c r="K4" s="21" t="s">
        <v>53</v>
      </c>
    </row>
    <row r="5" spans="1:11" ht="15.75" customHeight="1">
      <c r="A5" s="22" t="s">
        <v>54</v>
      </c>
      <c r="B5" s="23" t="s">
        <v>55</v>
      </c>
      <c r="C5" s="22"/>
      <c r="D5" s="24"/>
      <c r="E5" s="25"/>
      <c r="F5" s="24"/>
      <c r="G5" s="24"/>
      <c r="H5" s="24">
        <v>36</v>
      </c>
      <c r="I5" s="26">
        <f aca="true" t="shared" si="0" ref="I5:I31">SUM(C5:H5)</f>
        <v>36</v>
      </c>
      <c r="J5" s="27">
        <v>10</v>
      </c>
      <c r="K5" s="28">
        <v>10</v>
      </c>
    </row>
    <row r="6" spans="1:11" ht="15.75" customHeight="1" thickBot="1">
      <c r="A6" s="29"/>
      <c r="B6" s="20" t="s">
        <v>56</v>
      </c>
      <c r="C6" s="29"/>
      <c r="D6" s="20"/>
      <c r="E6" s="30">
        <v>1</v>
      </c>
      <c r="F6" s="20"/>
      <c r="G6" s="20"/>
      <c r="H6" s="20">
        <v>26</v>
      </c>
      <c r="I6" s="31">
        <f t="shared" si="0"/>
        <v>27</v>
      </c>
      <c r="J6" s="20"/>
      <c r="K6" s="32"/>
    </row>
    <row r="7" spans="1:11" ht="15.75" customHeight="1">
      <c r="A7" s="33" t="s">
        <v>57</v>
      </c>
      <c r="B7" s="34" t="s">
        <v>58</v>
      </c>
      <c r="C7" s="33"/>
      <c r="D7" s="34"/>
      <c r="E7" s="35">
        <v>0.5</v>
      </c>
      <c r="F7" s="34"/>
      <c r="G7" s="34"/>
      <c r="H7" s="34">
        <v>14</v>
      </c>
      <c r="I7" s="36">
        <f t="shared" si="0"/>
        <v>14.5</v>
      </c>
      <c r="J7" s="27"/>
      <c r="K7" s="28"/>
    </row>
    <row r="8" spans="1:11" ht="15.75" customHeight="1" thickBot="1">
      <c r="A8" s="29"/>
      <c r="B8" s="20" t="s">
        <v>59</v>
      </c>
      <c r="C8" s="29"/>
      <c r="D8" s="20"/>
      <c r="E8" s="20">
        <v>5.5</v>
      </c>
      <c r="F8" s="20">
        <v>0.25</v>
      </c>
      <c r="G8" s="20"/>
      <c r="H8" s="20"/>
      <c r="I8" s="31">
        <f t="shared" si="0"/>
        <v>5.75</v>
      </c>
      <c r="J8" s="20"/>
      <c r="K8" s="32"/>
    </row>
    <row r="9" spans="1:11" ht="15.75" customHeight="1">
      <c r="A9" s="33" t="s">
        <v>60</v>
      </c>
      <c r="B9" s="34" t="s">
        <v>61</v>
      </c>
      <c r="C9" s="33"/>
      <c r="D9" s="34"/>
      <c r="E9" s="34"/>
      <c r="F9" s="34"/>
      <c r="G9" s="34"/>
      <c r="H9" s="34"/>
      <c r="I9" s="36">
        <f t="shared" si="0"/>
        <v>0</v>
      </c>
      <c r="J9" s="27"/>
      <c r="K9" s="28"/>
    </row>
    <row r="10" spans="1:11" ht="15.75" customHeight="1" thickBot="1">
      <c r="A10" s="33"/>
      <c r="B10" s="34" t="s">
        <v>62</v>
      </c>
      <c r="C10" s="37"/>
      <c r="D10" s="27"/>
      <c r="E10" s="27"/>
      <c r="F10" s="27">
        <v>5</v>
      </c>
      <c r="G10" s="27"/>
      <c r="H10" s="27"/>
      <c r="I10" s="38">
        <f t="shared" si="0"/>
        <v>5</v>
      </c>
      <c r="J10" s="27"/>
      <c r="K10" s="28"/>
    </row>
    <row r="11" spans="1:11" ht="15.75" customHeight="1">
      <c r="A11" s="22" t="s">
        <v>63</v>
      </c>
      <c r="B11" s="24" t="s">
        <v>64</v>
      </c>
      <c r="C11" s="22"/>
      <c r="D11" s="24"/>
      <c r="E11" s="24"/>
      <c r="F11" s="24">
        <v>112.25</v>
      </c>
      <c r="G11" s="24"/>
      <c r="H11" s="24"/>
      <c r="I11" s="26">
        <f t="shared" si="0"/>
        <v>112.25</v>
      </c>
      <c r="J11" s="24">
        <v>84</v>
      </c>
      <c r="K11" s="39">
        <v>84</v>
      </c>
    </row>
    <row r="12" spans="1:11" ht="15.75" customHeight="1" thickBot="1">
      <c r="A12" s="33"/>
      <c r="B12" s="34" t="s">
        <v>65</v>
      </c>
      <c r="C12" s="33"/>
      <c r="D12" s="34"/>
      <c r="E12" s="34"/>
      <c r="F12" s="34">
        <v>21</v>
      </c>
      <c r="G12" s="34"/>
      <c r="H12" s="34"/>
      <c r="I12" s="36">
        <f t="shared" si="0"/>
        <v>21</v>
      </c>
      <c r="J12" s="27">
        <v>14</v>
      </c>
      <c r="K12" s="28">
        <v>14</v>
      </c>
    </row>
    <row r="13" spans="1:11" ht="15.75" customHeight="1">
      <c r="A13" s="22" t="s">
        <v>66</v>
      </c>
      <c r="B13" s="24" t="s">
        <v>67</v>
      </c>
      <c r="C13" s="22"/>
      <c r="D13" s="24"/>
      <c r="E13" s="24"/>
      <c r="F13" s="24"/>
      <c r="G13" s="24"/>
      <c r="H13" s="24"/>
      <c r="I13" s="26">
        <f t="shared" si="0"/>
        <v>0</v>
      </c>
      <c r="J13" s="24"/>
      <c r="K13" s="39"/>
    </row>
    <row r="14" spans="1:11" ht="15.75" customHeight="1" thickBot="1">
      <c r="A14" s="33"/>
      <c r="B14" s="34" t="s">
        <v>68</v>
      </c>
      <c r="C14" s="33"/>
      <c r="D14" s="34"/>
      <c r="E14" s="34"/>
      <c r="F14" s="34"/>
      <c r="G14" s="34"/>
      <c r="H14" s="34"/>
      <c r="I14" s="36">
        <f t="shared" si="0"/>
        <v>0</v>
      </c>
      <c r="J14" s="27"/>
      <c r="K14" s="28"/>
    </row>
    <row r="15" spans="1:11" ht="15.75" customHeight="1">
      <c r="A15" s="22" t="s">
        <v>69</v>
      </c>
      <c r="B15" s="24" t="s">
        <v>70</v>
      </c>
      <c r="C15" s="22"/>
      <c r="D15" s="24"/>
      <c r="E15" s="24"/>
      <c r="F15" s="24"/>
      <c r="G15" s="24"/>
      <c r="H15" s="24"/>
      <c r="I15" s="26">
        <f t="shared" si="0"/>
        <v>0</v>
      </c>
      <c r="J15" s="24"/>
      <c r="K15" s="39"/>
    </row>
    <row r="16" spans="1:11" ht="15.75" customHeight="1">
      <c r="A16" s="33"/>
      <c r="B16" s="34" t="s">
        <v>71</v>
      </c>
      <c r="C16" s="33"/>
      <c r="D16" s="34"/>
      <c r="E16" s="34"/>
      <c r="F16" s="34"/>
      <c r="G16" s="34"/>
      <c r="H16" s="34"/>
      <c r="I16" s="36">
        <f t="shared" si="0"/>
        <v>0</v>
      </c>
      <c r="J16" s="27"/>
      <c r="K16" s="28"/>
    </row>
    <row r="17" spans="1:11" ht="15.75" customHeight="1" thickBot="1">
      <c r="A17" s="29"/>
      <c r="B17" s="20" t="s">
        <v>72</v>
      </c>
      <c r="C17" s="29"/>
      <c r="D17" s="20"/>
      <c r="E17" s="20"/>
      <c r="F17" s="20"/>
      <c r="G17" s="20">
        <v>0.5</v>
      </c>
      <c r="H17" s="20"/>
      <c r="I17" s="31">
        <f t="shared" si="0"/>
        <v>0.5</v>
      </c>
      <c r="J17" s="20"/>
      <c r="K17" s="32"/>
    </row>
    <row r="18" spans="1:11" ht="15.75" customHeight="1">
      <c r="A18" s="33" t="s">
        <v>73</v>
      </c>
      <c r="B18" s="34" t="s">
        <v>74</v>
      </c>
      <c r="C18" s="33"/>
      <c r="D18" s="34"/>
      <c r="E18" s="34"/>
      <c r="F18" s="34"/>
      <c r="G18" s="34"/>
      <c r="H18" s="34"/>
      <c r="I18" s="36">
        <f t="shared" si="0"/>
        <v>0</v>
      </c>
      <c r="J18" s="27"/>
      <c r="K18" s="28"/>
    </row>
    <row r="19" spans="1:11" ht="15.75" customHeight="1" thickBot="1">
      <c r="A19" s="29"/>
      <c r="B19" s="20" t="s">
        <v>75</v>
      </c>
      <c r="C19" s="29"/>
      <c r="D19" s="20"/>
      <c r="E19" s="20"/>
      <c r="F19" s="20"/>
      <c r="G19" s="20">
        <v>360</v>
      </c>
      <c r="H19" s="20"/>
      <c r="I19" s="31">
        <f t="shared" si="0"/>
        <v>360</v>
      </c>
      <c r="J19" s="20">
        <v>315</v>
      </c>
      <c r="K19" s="32">
        <v>286</v>
      </c>
    </row>
    <row r="20" spans="1:11" ht="15.75" customHeight="1">
      <c r="A20" s="33" t="s">
        <v>76</v>
      </c>
      <c r="B20" s="34" t="s">
        <v>77</v>
      </c>
      <c r="C20" s="33"/>
      <c r="D20" s="34"/>
      <c r="E20" s="34"/>
      <c r="F20" s="34">
        <v>105</v>
      </c>
      <c r="G20" s="34">
        <v>35</v>
      </c>
      <c r="H20" s="34"/>
      <c r="I20" s="36">
        <f t="shared" si="0"/>
        <v>140</v>
      </c>
      <c r="J20" s="27">
        <v>133</v>
      </c>
      <c r="K20" s="28">
        <v>137</v>
      </c>
    </row>
    <row r="21" spans="1:11" ht="15.75" customHeight="1" thickBot="1">
      <c r="A21" s="33"/>
      <c r="B21" s="34" t="s">
        <v>78</v>
      </c>
      <c r="C21" s="37"/>
      <c r="D21" s="27"/>
      <c r="E21" s="27"/>
      <c r="F21" s="27">
        <v>42</v>
      </c>
      <c r="G21" s="27"/>
      <c r="H21" s="27"/>
      <c r="I21" s="38">
        <f t="shared" si="0"/>
        <v>42</v>
      </c>
      <c r="J21" s="27">
        <v>42</v>
      </c>
      <c r="K21" s="28">
        <v>42</v>
      </c>
    </row>
    <row r="22" spans="1:11" ht="15.75" customHeight="1">
      <c r="A22" s="22" t="s">
        <v>79</v>
      </c>
      <c r="B22" s="24" t="s">
        <v>80</v>
      </c>
      <c r="C22" s="22"/>
      <c r="D22" s="24"/>
      <c r="E22" s="24"/>
      <c r="F22" s="24">
        <v>4</v>
      </c>
      <c r="G22" s="24"/>
      <c r="H22" s="24"/>
      <c r="I22" s="26">
        <f t="shared" si="0"/>
        <v>4</v>
      </c>
      <c r="J22" s="24">
        <v>4</v>
      </c>
      <c r="K22" s="39">
        <v>4</v>
      </c>
    </row>
    <row r="23" spans="1:11" ht="15.75" customHeight="1" thickBot="1">
      <c r="A23" s="33"/>
      <c r="B23" s="34" t="s">
        <v>81</v>
      </c>
      <c r="C23" s="33"/>
      <c r="D23" s="34"/>
      <c r="E23" s="34"/>
      <c r="F23" s="34">
        <v>4</v>
      </c>
      <c r="G23" s="34"/>
      <c r="H23" s="34"/>
      <c r="I23" s="36">
        <f t="shared" si="0"/>
        <v>4</v>
      </c>
      <c r="J23" s="27">
        <v>4</v>
      </c>
      <c r="K23" s="28">
        <v>4</v>
      </c>
    </row>
    <row r="24" spans="1:11" ht="15.75" customHeight="1">
      <c r="A24" s="22" t="s">
        <v>82</v>
      </c>
      <c r="B24" s="24" t="s">
        <v>83</v>
      </c>
      <c r="C24" s="22"/>
      <c r="D24" s="24"/>
      <c r="E24" s="24"/>
      <c r="F24" s="24"/>
      <c r="G24" s="24"/>
      <c r="H24" s="24"/>
      <c r="I24" s="26">
        <f t="shared" si="0"/>
        <v>0</v>
      </c>
      <c r="J24" s="24"/>
      <c r="K24" s="39"/>
    </row>
    <row r="25" spans="1:11" ht="15.75" customHeight="1" thickBot="1">
      <c r="A25" s="33"/>
      <c r="B25" s="34" t="s">
        <v>84</v>
      </c>
      <c r="C25" s="33"/>
      <c r="D25" s="34"/>
      <c r="E25" s="34"/>
      <c r="F25" s="34"/>
      <c r="G25" s="34"/>
      <c r="H25" s="34"/>
      <c r="I25" s="36">
        <f t="shared" si="0"/>
        <v>0</v>
      </c>
      <c r="J25" s="27"/>
      <c r="K25" s="28"/>
    </row>
    <row r="26" spans="1:11" ht="15.75" customHeight="1">
      <c r="A26" s="22" t="s">
        <v>85</v>
      </c>
      <c r="B26" s="24" t="s">
        <v>86</v>
      </c>
      <c r="C26" s="22"/>
      <c r="D26" s="24"/>
      <c r="E26" s="24"/>
      <c r="F26" s="24"/>
      <c r="G26" s="24"/>
      <c r="H26" s="24"/>
      <c r="I26" s="26">
        <f t="shared" si="0"/>
        <v>0</v>
      </c>
      <c r="J26" s="24"/>
      <c r="K26" s="39"/>
    </row>
    <row r="27" spans="1:11" ht="15.75" customHeight="1">
      <c r="A27" s="33"/>
      <c r="B27" s="34" t="s">
        <v>87</v>
      </c>
      <c r="C27" s="33"/>
      <c r="D27" s="34"/>
      <c r="E27" s="34"/>
      <c r="F27" s="34"/>
      <c r="G27" s="34"/>
      <c r="H27" s="34"/>
      <c r="I27" s="36">
        <f t="shared" si="0"/>
        <v>0</v>
      </c>
      <c r="J27" s="27"/>
      <c r="K27" s="28"/>
    </row>
    <row r="28" spans="1:11" ht="15.75" customHeight="1" thickBot="1">
      <c r="A28" s="29"/>
      <c r="B28" s="20" t="s">
        <v>88</v>
      </c>
      <c r="C28" s="29"/>
      <c r="D28" s="20"/>
      <c r="E28" s="20"/>
      <c r="F28" s="20"/>
      <c r="G28" s="20"/>
      <c r="H28" s="20"/>
      <c r="I28" s="31">
        <f t="shared" si="0"/>
        <v>0</v>
      </c>
      <c r="J28" s="20"/>
      <c r="K28" s="32"/>
    </row>
    <row r="29" spans="1:11" ht="15.75" customHeight="1">
      <c r="A29" s="33" t="s">
        <v>89</v>
      </c>
      <c r="B29" s="34" t="s">
        <v>90</v>
      </c>
      <c r="C29" s="33"/>
      <c r="D29" s="34"/>
      <c r="E29" s="34"/>
      <c r="F29" s="34"/>
      <c r="G29" s="34"/>
      <c r="H29" s="34">
        <v>0.5</v>
      </c>
      <c r="I29" s="36">
        <f t="shared" si="0"/>
        <v>0.5</v>
      </c>
      <c r="J29" s="27"/>
      <c r="K29" s="28"/>
    </row>
    <row r="30" spans="1:11" ht="15.75" customHeight="1" thickBot="1">
      <c r="A30" s="29"/>
      <c r="B30" s="20" t="s">
        <v>91</v>
      </c>
      <c r="C30" s="29"/>
      <c r="D30" s="20"/>
      <c r="E30" s="20"/>
      <c r="F30" s="20"/>
      <c r="G30" s="20"/>
      <c r="H30" s="20">
        <v>2</v>
      </c>
      <c r="I30" s="31">
        <f t="shared" si="0"/>
        <v>2</v>
      </c>
      <c r="J30" s="20"/>
      <c r="K30" s="32"/>
    </row>
    <row r="31" spans="1:11" ht="15.75" customHeight="1" thickBot="1">
      <c r="A31" s="40" t="s">
        <v>50</v>
      </c>
      <c r="B31" s="41"/>
      <c r="C31" s="29">
        <f aca="true" t="shared" si="1" ref="C31:H31">SUM(C5:C30)</f>
        <v>0</v>
      </c>
      <c r="D31" s="20">
        <f t="shared" si="1"/>
        <v>0</v>
      </c>
      <c r="E31" s="20">
        <f t="shared" si="1"/>
        <v>7</v>
      </c>
      <c r="F31" s="20">
        <f t="shared" si="1"/>
        <v>293.5</v>
      </c>
      <c r="G31" s="20">
        <f t="shared" si="1"/>
        <v>395.5</v>
      </c>
      <c r="H31" s="20">
        <f t="shared" si="1"/>
        <v>78.5</v>
      </c>
      <c r="I31" s="31">
        <f t="shared" si="0"/>
        <v>774.5</v>
      </c>
      <c r="J31" s="20">
        <f>SUM(J5:J30)</f>
        <v>606</v>
      </c>
      <c r="K31" s="32">
        <f>SUM(K5:K30)</f>
        <v>581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K17" sqref="K17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2" t="s">
        <v>37</v>
      </c>
      <c r="B1" s="5"/>
      <c r="C1" s="5"/>
      <c r="D1"/>
      <c r="E1" s="6"/>
      <c r="F1" s="5"/>
      <c r="G1" s="6" t="s">
        <v>208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2" t="s">
        <v>39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3"/>
      <c r="C3" s="101" t="s">
        <v>209</v>
      </c>
      <c r="D3" s="101"/>
      <c r="E3" s="101"/>
      <c r="F3" s="101"/>
      <c r="G3" s="15"/>
      <c r="H3" s="101" t="s">
        <v>210</v>
      </c>
      <c r="I3" s="101"/>
      <c r="J3" s="101"/>
      <c r="K3" s="101"/>
      <c r="L3" s="15"/>
      <c r="M3" s="101" t="s">
        <v>211</v>
      </c>
      <c r="N3" s="101"/>
      <c r="O3" s="101"/>
      <c r="P3" s="15"/>
      <c r="Q3" s="165" t="s">
        <v>212</v>
      </c>
      <c r="R3" s="166"/>
    </row>
    <row r="4" spans="1:18" ht="25.5" customHeight="1" thickBot="1">
      <c r="A4" s="78" t="s">
        <v>42</v>
      </c>
      <c r="B4" s="104" t="s">
        <v>43</v>
      </c>
      <c r="C4" s="167" t="s">
        <v>213</v>
      </c>
      <c r="D4" s="168"/>
      <c r="E4" s="169" t="s">
        <v>103</v>
      </c>
      <c r="F4" s="170" t="s">
        <v>214</v>
      </c>
      <c r="G4" s="171" t="s">
        <v>117</v>
      </c>
      <c r="H4" s="172" t="s">
        <v>213</v>
      </c>
      <c r="I4" s="173"/>
      <c r="J4" s="174" t="s">
        <v>215</v>
      </c>
      <c r="K4" s="174" t="s">
        <v>216</v>
      </c>
      <c r="L4" s="175" t="s">
        <v>117</v>
      </c>
      <c r="M4" s="172" t="s">
        <v>213</v>
      </c>
      <c r="N4" s="173"/>
      <c r="O4" s="172" t="s">
        <v>53</v>
      </c>
      <c r="P4" s="171" t="s">
        <v>117</v>
      </c>
      <c r="Q4" s="169" t="s">
        <v>217</v>
      </c>
      <c r="R4" s="176" t="s">
        <v>117</v>
      </c>
    </row>
    <row r="5" spans="1:18" ht="21.75" customHeight="1">
      <c r="A5" s="22" t="s">
        <v>54</v>
      </c>
      <c r="B5" s="149" t="s">
        <v>55</v>
      </c>
      <c r="C5" s="177"/>
      <c r="D5" s="178"/>
      <c r="E5" s="83"/>
      <c r="F5" s="83"/>
      <c r="G5" s="84"/>
      <c r="H5" s="179"/>
      <c r="I5" s="179"/>
      <c r="J5" s="180"/>
      <c r="K5" s="180"/>
      <c r="L5" s="181"/>
      <c r="M5" s="182"/>
      <c r="N5" s="182"/>
      <c r="O5" s="180"/>
      <c r="P5" s="28"/>
      <c r="Q5" s="183">
        <f aca="true" t="shared" si="0" ref="Q5:Q30">SUM(E5-F5+J5-K5+O5)</f>
        <v>0</v>
      </c>
      <c r="R5" s="184">
        <f aca="true" t="shared" si="1" ref="R5:R30">SUM(G5+L5+P5)</f>
        <v>0</v>
      </c>
    </row>
    <row r="6" spans="1:18" ht="21.75" customHeight="1" thickBot="1">
      <c r="A6" s="29"/>
      <c r="B6" s="81" t="s">
        <v>56</v>
      </c>
      <c r="C6" s="185"/>
      <c r="D6" s="170"/>
      <c r="E6" s="91"/>
      <c r="F6" s="91"/>
      <c r="G6" s="92"/>
      <c r="H6" s="186"/>
      <c r="I6" s="186"/>
      <c r="J6" s="187"/>
      <c r="K6" s="187"/>
      <c r="L6" s="188"/>
      <c r="M6" s="189"/>
      <c r="N6" s="189"/>
      <c r="O6" s="187"/>
      <c r="P6" s="32"/>
      <c r="Q6" s="190">
        <f t="shared" si="0"/>
        <v>0</v>
      </c>
      <c r="R6" s="191">
        <f t="shared" si="1"/>
        <v>0</v>
      </c>
    </row>
    <row r="7" spans="1:18" ht="21.75" customHeight="1">
      <c r="A7" s="33" t="s">
        <v>57</v>
      </c>
      <c r="B7" s="155" t="s">
        <v>58</v>
      </c>
      <c r="C7" s="192"/>
      <c r="D7" s="193"/>
      <c r="E7" s="95"/>
      <c r="F7" s="95"/>
      <c r="G7" s="89"/>
      <c r="H7" s="179"/>
      <c r="I7" s="179"/>
      <c r="J7" s="180"/>
      <c r="K7" s="180"/>
      <c r="L7" s="181"/>
      <c r="M7" s="182"/>
      <c r="N7" s="182"/>
      <c r="O7" s="180"/>
      <c r="P7" s="28"/>
      <c r="Q7" s="183">
        <f t="shared" si="0"/>
        <v>0</v>
      </c>
      <c r="R7" s="184">
        <f t="shared" si="1"/>
        <v>0</v>
      </c>
    </row>
    <row r="8" spans="1:18" ht="21.75" customHeight="1" thickBot="1">
      <c r="A8" s="29"/>
      <c r="B8" s="81" t="s">
        <v>59</v>
      </c>
      <c r="C8" s="185"/>
      <c r="D8" s="170"/>
      <c r="E8" s="91"/>
      <c r="F8" s="91"/>
      <c r="G8" s="92"/>
      <c r="H8" s="186"/>
      <c r="I8" s="186"/>
      <c r="J8" s="187"/>
      <c r="K8" s="187"/>
      <c r="L8" s="188"/>
      <c r="M8" s="189"/>
      <c r="N8" s="186"/>
      <c r="O8" s="187"/>
      <c r="P8" s="32"/>
      <c r="Q8" s="190">
        <f t="shared" si="0"/>
        <v>0</v>
      </c>
      <c r="R8" s="191">
        <f t="shared" si="1"/>
        <v>0</v>
      </c>
    </row>
    <row r="9" spans="1:18" ht="21.75" customHeight="1">
      <c r="A9" s="33" t="s">
        <v>60</v>
      </c>
      <c r="B9" s="155" t="s">
        <v>61</v>
      </c>
      <c r="C9" s="192"/>
      <c r="D9" s="193"/>
      <c r="E9" s="95"/>
      <c r="F9" s="95"/>
      <c r="G9" s="89"/>
      <c r="H9" s="179"/>
      <c r="I9" s="179"/>
      <c r="J9" s="180"/>
      <c r="K9" s="180"/>
      <c r="L9" s="181"/>
      <c r="M9" s="182"/>
      <c r="N9" s="182"/>
      <c r="O9" s="180"/>
      <c r="P9" s="28"/>
      <c r="Q9" s="183">
        <f t="shared" si="0"/>
        <v>0</v>
      </c>
      <c r="R9" s="184">
        <f t="shared" si="1"/>
        <v>0</v>
      </c>
    </row>
    <row r="10" spans="1:18" ht="21.75" customHeight="1" thickBot="1">
      <c r="A10" s="33"/>
      <c r="B10" s="155" t="s">
        <v>62</v>
      </c>
      <c r="C10" s="192" t="s">
        <v>218</v>
      </c>
      <c r="D10" s="193">
        <v>3</v>
      </c>
      <c r="E10" s="95">
        <v>180</v>
      </c>
      <c r="F10" s="95"/>
      <c r="G10" s="89">
        <v>0</v>
      </c>
      <c r="H10" s="179"/>
      <c r="I10" s="179"/>
      <c r="J10" s="180"/>
      <c r="K10" s="180"/>
      <c r="L10" s="181"/>
      <c r="M10" s="182"/>
      <c r="N10" s="182"/>
      <c r="O10" s="180"/>
      <c r="P10" s="28"/>
      <c r="Q10" s="183">
        <f t="shared" si="0"/>
        <v>180</v>
      </c>
      <c r="R10" s="184">
        <f t="shared" si="1"/>
        <v>0</v>
      </c>
    </row>
    <row r="11" spans="1:18" ht="21.75" customHeight="1">
      <c r="A11" s="22" t="s">
        <v>63</v>
      </c>
      <c r="B11" s="156" t="s">
        <v>64</v>
      </c>
      <c r="C11" s="177"/>
      <c r="D11" s="178"/>
      <c r="E11" s="83"/>
      <c r="F11" s="83"/>
      <c r="G11" s="84"/>
      <c r="H11" s="194"/>
      <c r="I11" s="194"/>
      <c r="J11" s="195"/>
      <c r="K11" s="195"/>
      <c r="L11" s="39"/>
      <c r="M11" s="177"/>
      <c r="N11" s="177"/>
      <c r="O11" s="195"/>
      <c r="P11" s="39"/>
      <c r="Q11" s="196">
        <f t="shared" si="0"/>
        <v>0</v>
      </c>
      <c r="R11" s="197">
        <f t="shared" si="1"/>
        <v>0</v>
      </c>
    </row>
    <row r="12" spans="1:18" ht="21.75" customHeight="1" thickBot="1">
      <c r="A12" s="33"/>
      <c r="B12" s="155" t="s">
        <v>65</v>
      </c>
      <c r="C12" s="192"/>
      <c r="D12" s="193"/>
      <c r="E12" s="95"/>
      <c r="F12" s="95"/>
      <c r="G12" s="89"/>
      <c r="H12" s="179"/>
      <c r="I12" s="179"/>
      <c r="J12" s="180"/>
      <c r="K12" s="180"/>
      <c r="L12" s="181"/>
      <c r="M12" s="182"/>
      <c r="N12" s="182"/>
      <c r="O12" s="180"/>
      <c r="P12" s="28"/>
      <c r="Q12" s="183">
        <f t="shared" si="0"/>
        <v>0</v>
      </c>
      <c r="R12" s="184">
        <f t="shared" si="1"/>
        <v>0</v>
      </c>
    </row>
    <row r="13" spans="1:18" ht="21.75" customHeight="1">
      <c r="A13" s="22" t="s">
        <v>66</v>
      </c>
      <c r="B13" s="156" t="s">
        <v>67</v>
      </c>
      <c r="C13" s="177"/>
      <c r="D13" s="178"/>
      <c r="E13" s="83"/>
      <c r="F13" s="83"/>
      <c r="G13" s="84"/>
      <c r="H13" s="194"/>
      <c r="I13" s="194"/>
      <c r="J13" s="195"/>
      <c r="K13" s="195"/>
      <c r="L13" s="39"/>
      <c r="M13" s="177"/>
      <c r="N13" s="177"/>
      <c r="O13" s="195"/>
      <c r="P13" s="39"/>
      <c r="Q13" s="196">
        <f t="shared" si="0"/>
        <v>0</v>
      </c>
      <c r="R13" s="197">
        <f t="shared" si="1"/>
        <v>0</v>
      </c>
    </row>
    <row r="14" spans="1:18" ht="21.75" customHeight="1" thickBot="1">
      <c r="A14" s="33"/>
      <c r="B14" s="155" t="s">
        <v>68</v>
      </c>
      <c r="C14" s="192"/>
      <c r="D14" s="193"/>
      <c r="E14" s="95"/>
      <c r="F14" s="95"/>
      <c r="G14" s="89"/>
      <c r="H14" s="179"/>
      <c r="I14" s="179"/>
      <c r="J14" s="180"/>
      <c r="K14" s="180"/>
      <c r="L14" s="181"/>
      <c r="M14" s="182"/>
      <c r="N14" s="182"/>
      <c r="O14" s="180"/>
      <c r="P14" s="28"/>
      <c r="Q14" s="183">
        <f t="shared" si="0"/>
        <v>0</v>
      </c>
      <c r="R14" s="184">
        <f t="shared" si="1"/>
        <v>0</v>
      </c>
    </row>
    <row r="15" spans="1:18" ht="21.75" customHeight="1">
      <c r="A15" s="22" t="s">
        <v>69</v>
      </c>
      <c r="B15" s="156" t="s">
        <v>70</v>
      </c>
      <c r="C15" s="177"/>
      <c r="D15" s="178"/>
      <c r="E15" s="83"/>
      <c r="F15" s="83"/>
      <c r="G15" s="84"/>
      <c r="H15" s="194"/>
      <c r="I15" s="194"/>
      <c r="J15" s="195"/>
      <c r="K15" s="195"/>
      <c r="L15" s="39"/>
      <c r="M15" s="177"/>
      <c r="N15" s="177"/>
      <c r="O15" s="195"/>
      <c r="P15" s="39"/>
      <c r="Q15" s="196">
        <f t="shared" si="0"/>
        <v>0</v>
      </c>
      <c r="R15" s="197">
        <f t="shared" si="1"/>
        <v>0</v>
      </c>
    </row>
    <row r="16" spans="1:18" ht="21.75" customHeight="1">
      <c r="A16" s="33"/>
      <c r="B16" s="155" t="s">
        <v>71</v>
      </c>
      <c r="C16" s="192"/>
      <c r="D16" s="193"/>
      <c r="E16" s="95"/>
      <c r="F16" s="95"/>
      <c r="G16" s="89"/>
      <c r="H16" s="179"/>
      <c r="I16" s="179"/>
      <c r="J16" s="180"/>
      <c r="K16" s="180"/>
      <c r="L16" s="181"/>
      <c r="M16" s="182"/>
      <c r="N16" s="182"/>
      <c r="O16" s="180"/>
      <c r="P16" s="28"/>
      <c r="Q16" s="183">
        <f t="shared" si="0"/>
        <v>0</v>
      </c>
      <c r="R16" s="184">
        <f t="shared" si="1"/>
        <v>0</v>
      </c>
    </row>
    <row r="17" spans="1:18" ht="21.75" customHeight="1" thickBot="1">
      <c r="A17" s="29"/>
      <c r="B17" s="81" t="s">
        <v>72</v>
      </c>
      <c r="C17" s="185"/>
      <c r="D17" s="170"/>
      <c r="E17" s="91"/>
      <c r="F17" s="91"/>
      <c r="G17" s="92"/>
      <c r="H17" s="186"/>
      <c r="I17" s="186"/>
      <c r="J17" s="187"/>
      <c r="K17" s="187"/>
      <c r="L17" s="188"/>
      <c r="M17" s="189"/>
      <c r="N17" s="189"/>
      <c r="O17" s="187"/>
      <c r="P17" s="32"/>
      <c r="Q17" s="190">
        <f t="shared" si="0"/>
        <v>0</v>
      </c>
      <c r="R17" s="191">
        <f t="shared" si="1"/>
        <v>0</v>
      </c>
    </row>
    <row r="18" spans="1:18" ht="21.75" customHeight="1">
      <c r="A18" s="33" t="s">
        <v>73</v>
      </c>
      <c r="B18" s="155" t="s">
        <v>74</v>
      </c>
      <c r="C18" s="192"/>
      <c r="D18" s="193"/>
      <c r="E18" s="95"/>
      <c r="F18" s="95"/>
      <c r="G18" s="89"/>
      <c r="H18" s="179"/>
      <c r="I18" s="179"/>
      <c r="J18" s="180"/>
      <c r="K18" s="180"/>
      <c r="L18" s="181"/>
      <c r="M18" s="182"/>
      <c r="N18" s="182"/>
      <c r="O18" s="180"/>
      <c r="P18" s="28"/>
      <c r="Q18" s="183">
        <f t="shared" si="0"/>
        <v>0</v>
      </c>
      <c r="R18" s="184">
        <f t="shared" si="1"/>
        <v>0</v>
      </c>
    </row>
    <row r="19" spans="1:18" ht="21.75" customHeight="1" thickBot="1">
      <c r="A19" s="29"/>
      <c r="B19" s="81" t="s">
        <v>75</v>
      </c>
      <c r="C19" s="185"/>
      <c r="D19" s="170"/>
      <c r="E19" s="91"/>
      <c r="F19" s="91"/>
      <c r="G19" s="92"/>
      <c r="H19" s="186"/>
      <c r="I19" s="186"/>
      <c r="J19" s="187"/>
      <c r="K19" s="187"/>
      <c r="L19" s="188"/>
      <c r="M19" s="189"/>
      <c r="N19" s="189"/>
      <c r="O19" s="187"/>
      <c r="P19" s="32"/>
      <c r="Q19" s="190">
        <f t="shared" si="0"/>
        <v>0</v>
      </c>
      <c r="R19" s="191">
        <f t="shared" si="1"/>
        <v>0</v>
      </c>
    </row>
    <row r="20" spans="1:18" ht="21.75" customHeight="1">
      <c r="A20" s="33" t="s">
        <v>76</v>
      </c>
      <c r="B20" s="155" t="s">
        <v>77</v>
      </c>
      <c r="C20" s="192"/>
      <c r="D20" s="193"/>
      <c r="E20" s="95"/>
      <c r="F20" s="95"/>
      <c r="G20" s="89"/>
      <c r="H20" s="179"/>
      <c r="I20" s="179"/>
      <c r="J20" s="180"/>
      <c r="K20" s="180"/>
      <c r="L20" s="181"/>
      <c r="M20" s="182"/>
      <c r="N20" s="182"/>
      <c r="O20" s="180"/>
      <c r="P20" s="28"/>
      <c r="Q20" s="183">
        <f t="shared" si="0"/>
        <v>0</v>
      </c>
      <c r="R20" s="184">
        <f t="shared" si="1"/>
        <v>0</v>
      </c>
    </row>
    <row r="21" spans="1:18" ht="21.75" customHeight="1" thickBot="1">
      <c r="A21" s="33"/>
      <c r="B21" s="155" t="s">
        <v>78</v>
      </c>
      <c r="C21" s="192"/>
      <c r="D21" s="193"/>
      <c r="E21" s="95"/>
      <c r="F21" s="95"/>
      <c r="G21" s="89"/>
      <c r="H21" s="179"/>
      <c r="I21" s="179"/>
      <c r="J21" s="180"/>
      <c r="K21" s="180"/>
      <c r="L21" s="181"/>
      <c r="M21" s="182"/>
      <c r="N21" s="182"/>
      <c r="O21" s="180"/>
      <c r="P21" s="28"/>
      <c r="Q21" s="183">
        <f t="shared" si="0"/>
        <v>0</v>
      </c>
      <c r="R21" s="184">
        <f t="shared" si="1"/>
        <v>0</v>
      </c>
    </row>
    <row r="22" spans="1:18" ht="21.75" customHeight="1">
      <c r="A22" s="22" t="s">
        <v>79</v>
      </c>
      <c r="B22" s="156" t="s">
        <v>80</v>
      </c>
      <c r="C22" s="177"/>
      <c r="D22" s="178"/>
      <c r="E22" s="83"/>
      <c r="F22" s="83"/>
      <c r="G22" s="84"/>
      <c r="H22" s="194"/>
      <c r="I22" s="194"/>
      <c r="J22" s="195"/>
      <c r="K22" s="195"/>
      <c r="L22" s="39"/>
      <c r="M22" s="177"/>
      <c r="N22" s="177"/>
      <c r="O22" s="195"/>
      <c r="P22" s="39"/>
      <c r="Q22" s="196">
        <f t="shared" si="0"/>
        <v>0</v>
      </c>
      <c r="R22" s="197">
        <f t="shared" si="1"/>
        <v>0</v>
      </c>
    </row>
    <row r="23" spans="1:18" ht="21.75" customHeight="1" thickBot="1">
      <c r="A23" s="33"/>
      <c r="B23" s="155" t="s">
        <v>81</v>
      </c>
      <c r="C23" s="192"/>
      <c r="D23" s="193"/>
      <c r="E23" s="95"/>
      <c r="F23" s="95"/>
      <c r="G23" s="89"/>
      <c r="H23" s="179"/>
      <c r="I23" s="179"/>
      <c r="J23" s="180"/>
      <c r="K23" s="180"/>
      <c r="L23" s="181"/>
      <c r="M23" s="182"/>
      <c r="N23" s="182"/>
      <c r="O23" s="180"/>
      <c r="P23" s="28"/>
      <c r="Q23" s="183">
        <f t="shared" si="0"/>
        <v>0</v>
      </c>
      <c r="R23" s="184">
        <f t="shared" si="1"/>
        <v>0</v>
      </c>
    </row>
    <row r="24" spans="1:18" ht="21.75" customHeight="1">
      <c r="A24" s="22" t="s">
        <v>82</v>
      </c>
      <c r="B24" s="156" t="s">
        <v>83</v>
      </c>
      <c r="C24" s="177"/>
      <c r="D24" s="178"/>
      <c r="E24" s="83"/>
      <c r="F24" s="83"/>
      <c r="G24" s="84"/>
      <c r="H24" s="194"/>
      <c r="I24" s="194"/>
      <c r="J24" s="195"/>
      <c r="K24" s="195"/>
      <c r="L24" s="39"/>
      <c r="M24" s="177"/>
      <c r="N24" s="177"/>
      <c r="O24" s="195"/>
      <c r="P24" s="39"/>
      <c r="Q24" s="196">
        <f t="shared" si="0"/>
        <v>0</v>
      </c>
      <c r="R24" s="197">
        <f t="shared" si="1"/>
        <v>0</v>
      </c>
    </row>
    <row r="25" spans="1:18" ht="21.75" customHeight="1" thickBot="1">
      <c r="A25" s="33"/>
      <c r="B25" s="155" t="s">
        <v>84</v>
      </c>
      <c r="C25" s="192"/>
      <c r="D25" s="193"/>
      <c r="E25" s="95"/>
      <c r="F25" s="95"/>
      <c r="G25" s="89"/>
      <c r="H25" s="179"/>
      <c r="I25" s="179"/>
      <c r="J25" s="180"/>
      <c r="K25" s="180"/>
      <c r="L25" s="181"/>
      <c r="M25" s="182" t="s">
        <v>219</v>
      </c>
      <c r="N25" s="182">
        <v>1</v>
      </c>
      <c r="O25" s="180">
        <v>80</v>
      </c>
      <c r="P25" s="28">
        <v>0</v>
      </c>
      <c r="Q25" s="183">
        <f t="shared" si="0"/>
        <v>80</v>
      </c>
      <c r="R25" s="184">
        <f t="shared" si="1"/>
        <v>0</v>
      </c>
    </row>
    <row r="26" spans="1:18" ht="25.5" customHeight="1">
      <c r="A26" s="22" t="s">
        <v>85</v>
      </c>
      <c r="B26" s="156" t="s">
        <v>86</v>
      </c>
      <c r="C26" s="177"/>
      <c r="D26" s="178"/>
      <c r="E26" s="83"/>
      <c r="F26" s="83"/>
      <c r="G26" s="84"/>
      <c r="H26" s="194" t="s">
        <v>220</v>
      </c>
      <c r="I26" s="194">
        <v>2</v>
      </c>
      <c r="J26" s="195">
        <v>60</v>
      </c>
      <c r="K26" s="195"/>
      <c r="L26" s="39">
        <v>0</v>
      </c>
      <c r="M26" s="177"/>
      <c r="N26" s="177"/>
      <c r="O26" s="195"/>
      <c r="P26" s="39"/>
      <c r="Q26" s="196">
        <f t="shared" si="0"/>
        <v>60</v>
      </c>
      <c r="R26" s="197">
        <f t="shared" si="1"/>
        <v>0</v>
      </c>
    </row>
    <row r="27" spans="1:18" ht="21.75" customHeight="1">
      <c r="A27" s="33"/>
      <c r="B27" s="155" t="s">
        <v>87</v>
      </c>
      <c r="C27" s="192"/>
      <c r="D27" s="193"/>
      <c r="E27" s="95"/>
      <c r="F27" s="95"/>
      <c r="G27" s="89"/>
      <c r="H27" s="179"/>
      <c r="I27" s="179"/>
      <c r="J27" s="180"/>
      <c r="K27" s="180"/>
      <c r="L27" s="181"/>
      <c r="M27" s="182"/>
      <c r="N27" s="182"/>
      <c r="O27" s="180"/>
      <c r="P27" s="28"/>
      <c r="Q27" s="183">
        <f t="shared" si="0"/>
        <v>0</v>
      </c>
      <c r="R27" s="184">
        <f t="shared" si="1"/>
        <v>0</v>
      </c>
    </row>
    <row r="28" spans="1:18" ht="21.75" customHeight="1" thickBot="1">
      <c r="A28" s="29"/>
      <c r="B28" s="81" t="s">
        <v>88</v>
      </c>
      <c r="C28" s="185"/>
      <c r="D28" s="170"/>
      <c r="E28" s="91"/>
      <c r="F28" s="91"/>
      <c r="G28" s="92"/>
      <c r="H28" s="186"/>
      <c r="I28" s="186"/>
      <c r="J28" s="187"/>
      <c r="K28" s="187"/>
      <c r="L28" s="188"/>
      <c r="M28" s="189"/>
      <c r="N28" s="189"/>
      <c r="O28" s="187"/>
      <c r="P28" s="32"/>
      <c r="Q28" s="190">
        <f t="shared" si="0"/>
        <v>0</v>
      </c>
      <c r="R28" s="191">
        <f t="shared" si="1"/>
        <v>0</v>
      </c>
    </row>
    <row r="29" spans="1:18" ht="21.75" customHeight="1">
      <c r="A29" s="33" t="s">
        <v>89</v>
      </c>
      <c r="B29" s="155" t="s">
        <v>90</v>
      </c>
      <c r="C29" s="192"/>
      <c r="D29" s="193"/>
      <c r="E29" s="95"/>
      <c r="F29" s="95"/>
      <c r="G29" s="89"/>
      <c r="H29" s="179" t="s">
        <v>221</v>
      </c>
      <c r="I29" s="179">
        <v>1</v>
      </c>
      <c r="J29" s="180"/>
      <c r="K29" s="180">
        <v>30</v>
      </c>
      <c r="L29" s="181">
        <v>0</v>
      </c>
      <c r="M29" s="182"/>
      <c r="N29" s="182"/>
      <c r="O29" s="180"/>
      <c r="P29" s="28"/>
      <c r="Q29" s="183">
        <f t="shared" si="0"/>
        <v>-30</v>
      </c>
      <c r="R29" s="184">
        <f t="shared" si="1"/>
        <v>0</v>
      </c>
    </row>
    <row r="30" spans="1:18" ht="21.75" customHeight="1" thickBot="1">
      <c r="A30" s="29"/>
      <c r="B30" s="81" t="s">
        <v>91</v>
      </c>
      <c r="C30" s="185"/>
      <c r="D30" s="170"/>
      <c r="E30" s="91"/>
      <c r="F30" s="91"/>
      <c r="G30" s="92"/>
      <c r="H30" s="186"/>
      <c r="I30" s="186"/>
      <c r="J30" s="187"/>
      <c r="K30" s="187"/>
      <c r="L30" s="188"/>
      <c r="M30" s="189"/>
      <c r="N30" s="189"/>
      <c r="O30" s="187"/>
      <c r="P30" s="32"/>
      <c r="Q30" s="190">
        <f t="shared" si="0"/>
        <v>0</v>
      </c>
      <c r="R30" s="191">
        <f t="shared" si="1"/>
        <v>0</v>
      </c>
    </row>
    <row r="31" spans="1:18" ht="21.75" customHeight="1" thickBot="1">
      <c r="A31" s="29" t="s">
        <v>50</v>
      </c>
      <c r="B31" s="198"/>
      <c r="C31" s="110"/>
      <c r="D31" s="20">
        <f>SUM(D5:D30)</f>
        <v>3</v>
      </c>
      <c r="E31" s="199">
        <f>SUM(E5:E30)</f>
        <v>180</v>
      </c>
      <c r="F31" s="91">
        <f>SUM(F5:F30)</f>
        <v>0</v>
      </c>
      <c r="G31" s="200">
        <f>SUM(G5:G30)</f>
        <v>0</v>
      </c>
      <c r="H31" s="201"/>
      <c r="I31" s="202">
        <f>SUM(I5:I30)</f>
        <v>3</v>
      </c>
      <c r="J31" s="132">
        <f>SUM(J5:J30)</f>
        <v>60</v>
      </c>
      <c r="K31" s="132">
        <f>SUM(K5:K30)</f>
        <v>30</v>
      </c>
      <c r="L31" s="32">
        <f>SUM(L5:L30)</f>
        <v>0</v>
      </c>
      <c r="M31" s="110"/>
      <c r="N31" s="20">
        <f>SUM(N5:N30)</f>
        <v>1</v>
      </c>
      <c r="O31" s="199">
        <f>SUM(O5:O30)</f>
        <v>80</v>
      </c>
      <c r="P31" s="92">
        <f>SUM(P5:P30)</f>
        <v>0</v>
      </c>
      <c r="Q31" s="199">
        <f>SUM(Q5:Q30)</f>
        <v>290</v>
      </c>
      <c r="R31" s="92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2" t="s">
        <v>37</v>
      </c>
      <c r="B1" s="5"/>
      <c r="E1" s="6" t="s">
        <v>223</v>
      </c>
      <c r="F1" s="6"/>
      <c r="G1" s="5"/>
      <c r="H1" s="5"/>
    </row>
    <row r="2" spans="1:8" ht="19.5" customHeight="1" thickBot="1">
      <c r="A2" s="42" t="s">
        <v>39</v>
      </c>
      <c r="B2" s="5"/>
      <c r="C2" s="8"/>
      <c r="D2" s="5"/>
      <c r="E2" s="5"/>
      <c r="F2" s="5"/>
      <c r="G2" s="5"/>
      <c r="H2" s="5"/>
    </row>
    <row r="3" spans="1:8" ht="12">
      <c r="A3" s="43"/>
      <c r="B3" s="13"/>
      <c r="C3" s="101" t="s">
        <v>224</v>
      </c>
      <c r="D3" s="72"/>
      <c r="E3" s="72" t="s">
        <v>225</v>
      </c>
      <c r="F3" s="102" t="s">
        <v>198</v>
      </c>
      <c r="G3" s="102"/>
      <c r="H3" s="103"/>
    </row>
    <row r="4" spans="1:8" s="207" customFormat="1" ht="16.5" customHeight="1" thickBot="1">
      <c r="A4" s="203" t="s">
        <v>42</v>
      </c>
      <c r="B4" s="204" t="s">
        <v>43</v>
      </c>
      <c r="C4" s="205" t="s">
        <v>226</v>
      </c>
      <c r="D4" s="205" t="s">
        <v>227</v>
      </c>
      <c r="E4" s="204" t="s">
        <v>228</v>
      </c>
      <c r="F4" s="204" t="s">
        <v>135</v>
      </c>
      <c r="G4" s="204" t="s">
        <v>53</v>
      </c>
      <c r="H4" s="206" t="s">
        <v>50</v>
      </c>
    </row>
    <row r="5" spans="1:8" ht="12">
      <c r="A5" s="22" t="s">
        <v>54</v>
      </c>
      <c r="B5" s="23" t="s">
        <v>55</v>
      </c>
      <c r="C5" s="105"/>
      <c r="D5" s="106"/>
      <c r="E5" s="83">
        <f>'Alimentation élevages et Temps'!$J$6</f>
        <v>42.5</v>
      </c>
      <c r="F5" s="105"/>
      <c r="G5" s="106"/>
      <c r="H5" s="28">
        <f aca="true" t="shared" si="0" ref="H5:H31">SUM(D5+E5+G5)</f>
        <v>42.5</v>
      </c>
    </row>
    <row r="6" spans="1:8" ht="12.75" thickBot="1">
      <c r="A6" s="29"/>
      <c r="B6" s="20" t="s">
        <v>56</v>
      </c>
      <c r="C6" s="107"/>
      <c r="D6" s="88"/>
      <c r="E6" s="95">
        <f>'Alimentation élevages et Temps'!$J$7</f>
        <v>24</v>
      </c>
      <c r="F6" s="107"/>
      <c r="G6" s="88"/>
      <c r="H6" s="28">
        <f t="shared" si="0"/>
        <v>24</v>
      </c>
    </row>
    <row r="7" spans="1:8" ht="12">
      <c r="A7" s="33" t="s">
        <v>57</v>
      </c>
      <c r="B7" s="34" t="s">
        <v>58</v>
      </c>
      <c r="C7" s="105"/>
      <c r="D7" s="106"/>
      <c r="E7" s="83">
        <f>'Alimentation élevages et Temps'!$J$8</f>
        <v>46.25</v>
      </c>
      <c r="F7" s="105"/>
      <c r="G7" s="106"/>
      <c r="H7" s="208">
        <f t="shared" si="0"/>
        <v>46.25</v>
      </c>
    </row>
    <row r="8" spans="1:8" ht="12.75" thickBot="1">
      <c r="A8" s="29"/>
      <c r="B8" s="20" t="s">
        <v>59</v>
      </c>
      <c r="C8" s="107"/>
      <c r="D8" s="88"/>
      <c r="E8" s="95">
        <f>'Alimentation élevages et Temps'!$J$9</f>
        <v>26.25</v>
      </c>
      <c r="F8" s="107"/>
      <c r="G8" s="88"/>
      <c r="H8" s="28">
        <f t="shared" si="0"/>
        <v>26.25</v>
      </c>
    </row>
    <row r="9" spans="1:8" ht="12">
      <c r="A9" s="33" t="s">
        <v>60</v>
      </c>
      <c r="B9" s="34" t="s">
        <v>61</v>
      </c>
      <c r="C9" s="105"/>
      <c r="D9" s="106"/>
      <c r="E9" s="83">
        <f>'Alimentation élevages et Temps'!$J$10</f>
        <v>54.5</v>
      </c>
      <c r="F9" s="105"/>
      <c r="G9" s="106"/>
      <c r="H9" s="208">
        <f t="shared" si="0"/>
        <v>54.5</v>
      </c>
    </row>
    <row r="10" spans="1:8" ht="12.75" thickBot="1">
      <c r="A10" s="33"/>
      <c r="B10" s="34" t="s">
        <v>62</v>
      </c>
      <c r="C10" s="107"/>
      <c r="D10" s="88"/>
      <c r="E10" s="95">
        <f>'Alimentation élevages et Temps'!$J$11</f>
        <v>43.5</v>
      </c>
      <c r="F10" s="107"/>
      <c r="G10" s="88"/>
      <c r="H10" s="28">
        <f t="shared" si="0"/>
        <v>43.5</v>
      </c>
    </row>
    <row r="11" spans="1:8" ht="12">
      <c r="A11" s="22" t="s">
        <v>63</v>
      </c>
      <c r="B11" s="24" t="s">
        <v>64</v>
      </c>
      <c r="C11" s="105"/>
      <c r="D11" s="106"/>
      <c r="E11" s="83">
        <f>'Alimentation élevages et Temps'!$J$12</f>
        <v>26.9</v>
      </c>
      <c r="F11" s="105"/>
      <c r="G11" s="106"/>
      <c r="H11" s="39">
        <f t="shared" si="0"/>
        <v>26.9</v>
      </c>
    </row>
    <row r="12" spans="1:8" ht="12.75" thickBot="1">
      <c r="A12" s="33"/>
      <c r="B12" s="34" t="s">
        <v>65</v>
      </c>
      <c r="C12" s="209"/>
      <c r="D12" s="210"/>
      <c r="E12" s="59">
        <f>'Alimentation élevages et Temps'!$J$13</f>
        <v>39.5</v>
      </c>
      <c r="F12" s="209"/>
      <c r="G12" s="210"/>
      <c r="H12" s="211">
        <f t="shared" si="0"/>
        <v>39.5</v>
      </c>
    </row>
    <row r="13" spans="1:8" ht="12">
      <c r="A13" s="22" t="s">
        <v>66</v>
      </c>
      <c r="B13" s="24" t="s">
        <v>67</v>
      </c>
      <c r="C13" s="105"/>
      <c r="D13" s="106"/>
      <c r="E13" s="83">
        <f>'Alimentation élevages et Temps'!$J$14</f>
        <v>24.5</v>
      </c>
      <c r="F13" s="105"/>
      <c r="G13" s="106"/>
      <c r="H13" s="39">
        <f t="shared" si="0"/>
        <v>24.5</v>
      </c>
    </row>
    <row r="14" spans="1:8" ht="12.75" thickBot="1">
      <c r="A14" s="33"/>
      <c r="B14" s="34" t="s">
        <v>68</v>
      </c>
      <c r="C14" s="107"/>
      <c r="D14" s="88"/>
      <c r="E14" s="95">
        <f>'Alimentation élevages et Temps'!$J$15</f>
        <v>42.75</v>
      </c>
      <c r="F14" s="107"/>
      <c r="G14" s="88"/>
      <c r="H14" s="128">
        <f t="shared" si="0"/>
        <v>42.75</v>
      </c>
    </row>
    <row r="15" spans="1:8" ht="12">
      <c r="A15" s="22" t="s">
        <v>69</v>
      </c>
      <c r="B15" s="24" t="s">
        <v>70</v>
      </c>
      <c r="C15" s="105"/>
      <c r="D15" s="106"/>
      <c r="E15" s="83">
        <f>'Alimentation élevages et Temps'!$J$16</f>
        <v>24.5</v>
      </c>
      <c r="F15" s="105"/>
      <c r="G15" s="106"/>
      <c r="H15" s="39">
        <f t="shared" si="0"/>
        <v>24.5</v>
      </c>
    </row>
    <row r="16" spans="1:8" ht="12">
      <c r="A16" s="33"/>
      <c r="B16" s="34" t="s">
        <v>71</v>
      </c>
      <c r="C16" s="107"/>
      <c r="D16" s="88"/>
      <c r="E16" s="95">
        <f>'Alimentation élevages et Temps'!$J$17</f>
        <v>24.5</v>
      </c>
      <c r="F16" s="107"/>
      <c r="G16" s="88"/>
      <c r="H16" s="128">
        <f t="shared" si="0"/>
        <v>24.5</v>
      </c>
    </row>
    <row r="17" spans="1:8" ht="12.75" thickBot="1">
      <c r="A17" s="29"/>
      <c r="B17" s="20" t="s">
        <v>72</v>
      </c>
      <c r="C17" s="107"/>
      <c r="D17" s="88"/>
      <c r="E17" s="95">
        <f>'Alimentation élevages et Temps'!$J$18</f>
        <v>0</v>
      </c>
      <c r="F17" s="107"/>
      <c r="G17" s="88"/>
      <c r="H17" s="28">
        <f t="shared" si="0"/>
        <v>0</v>
      </c>
    </row>
    <row r="18" spans="1:8" ht="12">
      <c r="A18" s="33" t="s">
        <v>73</v>
      </c>
      <c r="B18" s="34" t="s">
        <v>74</v>
      </c>
      <c r="C18" s="105"/>
      <c r="D18" s="106"/>
      <c r="E18" s="83">
        <f>'Alimentation élevages et Temps'!$J$19</f>
        <v>0</v>
      </c>
      <c r="F18" s="105"/>
      <c r="G18" s="106"/>
      <c r="H18" s="208">
        <f t="shared" si="0"/>
        <v>0</v>
      </c>
    </row>
    <row r="19" spans="1:8" ht="12.75" thickBot="1">
      <c r="A19" s="29"/>
      <c r="B19" s="20" t="s">
        <v>75</v>
      </c>
      <c r="C19" s="107"/>
      <c r="D19" s="88"/>
      <c r="E19" s="95">
        <f>'Alimentation élevages et Temps'!$J$20</f>
        <v>32</v>
      </c>
      <c r="F19" s="107"/>
      <c r="G19" s="88"/>
      <c r="H19" s="28">
        <f t="shared" si="0"/>
        <v>32</v>
      </c>
    </row>
    <row r="20" spans="1:8" ht="12">
      <c r="A20" s="33" t="s">
        <v>76</v>
      </c>
      <c r="B20" s="34" t="s">
        <v>77</v>
      </c>
      <c r="C20" s="105"/>
      <c r="D20" s="106"/>
      <c r="E20" s="83">
        <f>'Alimentation élevages et Temps'!$J$21</f>
        <v>0</v>
      </c>
      <c r="F20" s="105" t="s">
        <v>229</v>
      </c>
      <c r="G20" s="106"/>
      <c r="H20" s="208">
        <f t="shared" si="0"/>
        <v>0</v>
      </c>
    </row>
    <row r="21" spans="1:8" ht="12.75" thickBot="1">
      <c r="A21" s="33"/>
      <c r="B21" s="34" t="s">
        <v>78</v>
      </c>
      <c r="C21" s="107"/>
      <c r="D21" s="88"/>
      <c r="E21" s="95">
        <f>'Alimentation élevages et Temps'!$J$22</f>
        <v>0</v>
      </c>
      <c r="F21" s="107" t="s">
        <v>230</v>
      </c>
      <c r="G21" s="88">
        <v>9</v>
      </c>
      <c r="H21" s="28">
        <f t="shared" si="0"/>
        <v>9</v>
      </c>
    </row>
    <row r="22" spans="1:8" ht="12">
      <c r="A22" s="22" t="s">
        <v>79</v>
      </c>
      <c r="B22" s="24" t="s">
        <v>80</v>
      </c>
      <c r="C22" s="105"/>
      <c r="D22" s="106"/>
      <c r="E22" s="83">
        <f>'Alimentation élevages et Temps'!$J$23</f>
        <v>0</v>
      </c>
      <c r="F22" s="105" t="s">
        <v>229</v>
      </c>
      <c r="G22" s="106"/>
      <c r="H22" s="39">
        <f t="shared" si="0"/>
        <v>0</v>
      </c>
    </row>
    <row r="23" spans="1:8" ht="12.75" thickBot="1">
      <c r="A23" s="33"/>
      <c r="B23" s="34" t="s">
        <v>81</v>
      </c>
      <c r="C23" s="107"/>
      <c r="D23" s="88"/>
      <c r="E23" s="95">
        <f>'Alimentation élevages et Temps'!$J$24</f>
        <v>0</v>
      </c>
      <c r="F23" s="107" t="s">
        <v>230</v>
      </c>
      <c r="G23" s="88">
        <v>9</v>
      </c>
      <c r="H23" s="128">
        <f t="shared" si="0"/>
        <v>9</v>
      </c>
    </row>
    <row r="24" spans="1:8" ht="12">
      <c r="A24" s="22" t="s">
        <v>82</v>
      </c>
      <c r="B24" s="24" t="s">
        <v>83</v>
      </c>
      <c r="C24" s="105"/>
      <c r="D24" s="106"/>
      <c r="E24" s="83">
        <f>'Alimentation élevages et Temps'!$J$25</f>
        <v>0</v>
      </c>
      <c r="F24" s="105" t="s">
        <v>229</v>
      </c>
      <c r="G24" s="106"/>
      <c r="H24" s="39">
        <f t="shared" si="0"/>
        <v>0</v>
      </c>
    </row>
    <row r="25" spans="1:8" ht="12.75" thickBot="1">
      <c r="A25" s="33"/>
      <c r="B25" s="34" t="s">
        <v>84</v>
      </c>
      <c r="C25" s="107"/>
      <c r="D25" s="88"/>
      <c r="E25" s="95">
        <f>'Alimentation élevages et Temps'!$J$26</f>
        <v>43</v>
      </c>
      <c r="F25" s="107" t="s">
        <v>230</v>
      </c>
      <c r="G25" s="88">
        <v>9</v>
      </c>
      <c r="H25" s="128">
        <f t="shared" si="0"/>
        <v>52</v>
      </c>
    </row>
    <row r="26" spans="1:8" ht="12">
      <c r="A26" s="22" t="s">
        <v>85</v>
      </c>
      <c r="B26" s="24" t="s">
        <v>86</v>
      </c>
      <c r="C26" s="105"/>
      <c r="D26" s="106"/>
      <c r="E26" s="83">
        <f>'Alimentation élevages et Temps'!$J$27</f>
        <v>21</v>
      </c>
      <c r="F26" s="105" t="s">
        <v>229</v>
      </c>
      <c r="G26" s="106"/>
      <c r="H26" s="39">
        <f t="shared" si="0"/>
        <v>21</v>
      </c>
    </row>
    <row r="27" spans="1:8" ht="12">
      <c r="A27" s="33"/>
      <c r="B27" s="34" t="s">
        <v>87</v>
      </c>
      <c r="C27" s="107"/>
      <c r="D27" s="88"/>
      <c r="E27" s="95">
        <f>'Alimentation élevages et Temps'!$J$28</f>
        <v>17.5</v>
      </c>
      <c r="F27" s="107" t="s">
        <v>230</v>
      </c>
      <c r="G27" s="88">
        <v>12</v>
      </c>
      <c r="H27" s="128">
        <f t="shared" si="0"/>
        <v>29.5</v>
      </c>
    </row>
    <row r="28" spans="1:8" ht="12.75" thickBot="1">
      <c r="A28" s="29"/>
      <c r="B28" s="20" t="s">
        <v>88</v>
      </c>
      <c r="C28" s="107"/>
      <c r="D28" s="88"/>
      <c r="E28" s="95">
        <f>'Alimentation élevages et Temps'!$J$29</f>
        <v>0</v>
      </c>
      <c r="F28" s="107" t="s">
        <v>229</v>
      </c>
      <c r="G28" s="88"/>
      <c r="H28" s="28">
        <f t="shared" si="0"/>
        <v>0</v>
      </c>
    </row>
    <row r="29" spans="1:8" ht="12">
      <c r="A29" s="33" t="s">
        <v>89</v>
      </c>
      <c r="B29" s="34" t="s">
        <v>90</v>
      </c>
      <c r="C29" s="105"/>
      <c r="D29" s="106"/>
      <c r="E29" s="83">
        <f>'Alimentation élevages et Temps'!$J$30</f>
        <v>7</v>
      </c>
      <c r="F29" s="105" t="s">
        <v>230</v>
      </c>
      <c r="G29" s="106">
        <v>12</v>
      </c>
      <c r="H29" s="208">
        <f t="shared" si="0"/>
        <v>19</v>
      </c>
    </row>
    <row r="30" spans="1:8" ht="12.75" thickBot="1">
      <c r="A30" s="29"/>
      <c r="B30" s="20" t="s">
        <v>91</v>
      </c>
      <c r="C30" s="107"/>
      <c r="D30" s="88"/>
      <c r="E30" s="95">
        <f>'Alimentation élevages et Temps'!$J$31</f>
        <v>0</v>
      </c>
      <c r="F30" s="107"/>
      <c r="G30" s="88"/>
      <c r="H30" s="28">
        <f t="shared" si="0"/>
        <v>0</v>
      </c>
    </row>
    <row r="31" spans="1:8" ht="12.75" thickBot="1">
      <c r="A31" s="93" t="s">
        <v>50</v>
      </c>
      <c r="B31" s="64"/>
      <c r="C31" s="64"/>
      <c r="D31" s="67">
        <f>SUM(D5:D30)</f>
        <v>0</v>
      </c>
      <c r="E31" s="67">
        <f>SUM(E5:E30)</f>
        <v>540.15</v>
      </c>
      <c r="F31" s="64"/>
      <c r="G31" s="67">
        <f>SUM(G5:G30)</f>
        <v>51</v>
      </c>
      <c r="H31" s="212">
        <f t="shared" si="0"/>
        <v>591.15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sheetData>
    <row r="1" spans="1:6" ht="15.75">
      <c r="A1" s="42" t="s">
        <v>37</v>
      </c>
      <c r="F1" s="6" t="s">
        <v>231</v>
      </c>
    </row>
    <row r="2" spans="1:10" ht="15">
      <c r="A2" s="42" t="s">
        <v>39</v>
      </c>
      <c r="B2" s="2"/>
      <c r="C2" s="3"/>
      <c r="D2" s="4"/>
      <c r="E2" s="5"/>
      <c r="F2" s="213" t="s">
        <v>232</v>
      </c>
      <c r="G2" s="5"/>
      <c r="H2" s="2"/>
      <c r="I2" s="4"/>
      <c r="J2" s="4"/>
    </row>
    <row r="3" spans="2:10" ht="16.5" thickBot="1">
      <c r="B3" s="7"/>
      <c r="C3" s="214"/>
      <c r="D3" s="8"/>
      <c r="E3" s="9"/>
      <c r="F3" s="4"/>
      <c r="G3" s="4"/>
      <c r="H3" s="2"/>
      <c r="I3" s="4"/>
      <c r="J3" s="4"/>
    </row>
    <row r="4" spans="1:10" ht="12.75">
      <c r="A4" s="69" t="s">
        <v>42</v>
      </c>
      <c r="B4" s="70" t="s">
        <v>43</v>
      </c>
      <c r="C4" s="215" t="s">
        <v>233</v>
      </c>
      <c r="D4" s="216" t="s">
        <v>2</v>
      </c>
      <c r="E4" s="13" t="s">
        <v>3</v>
      </c>
      <c r="F4" s="45" t="s">
        <v>198</v>
      </c>
      <c r="G4" s="102"/>
      <c r="H4" s="217" t="s">
        <v>50</v>
      </c>
      <c r="I4" s="14" t="s">
        <v>51</v>
      </c>
      <c r="J4" s="15"/>
    </row>
    <row r="5" spans="1:10" s="222" customFormat="1" ht="13.5" thickBot="1">
      <c r="A5" s="218"/>
      <c r="B5" s="219"/>
      <c r="C5" s="117"/>
      <c r="D5" s="220"/>
      <c r="E5" s="118" t="s">
        <v>4</v>
      </c>
      <c r="F5" s="118" t="s">
        <v>135</v>
      </c>
      <c r="G5" s="118" t="s">
        <v>52</v>
      </c>
      <c r="H5" s="221"/>
      <c r="I5" s="20" t="s">
        <v>52</v>
      </c>
      <c r="J5" s="21" t="s">
        <v>53</v>
      </c>
    </row>
    <row r="6" spans="1:10" ht="12.75">
      <c r="A6" s="22" t="s">
        <v>54</v>
      </c>
      <c r="B6" s="23" t="s">
        <v>55</v>
      </c>
      <c r="C6" s="223">
        <v>10</v>
      </c>
      <c r="D6" s="126"/>
      <c r="E6" s="126"/>
      <c r="F6" s="105"/>
      <c r="G6" s="126"/>
      <c r="H6" s="224">
        <f aca="true" t="shared" si="0" ref="H6:H32">SUM(C6+D6+E6+G6)</f>
        <v>10</v>
      </c>
      <c r="I6" s="225"/>
      <c r="J6" s="226"/>
    </row>
    <row r="7" spans="1:10" ht="13.5" thickBot="1">
      <c r="A7" s="29"/>
      <c r="B7" s="20" t="s">
        <v>56</v>
      </c>
      <c r="C7" s="227">
        <v>10</v>
      </c>
      <c r="D7" s="129"/>
      <c r="E7" s="129"/>
      <c r="F7" s="108"/>
      <c r="G7" s="129"/>
      <c r="H7" s="228">
        <f t="shared" si="0"/>
        <v>10</v>
      </c>
      <c r="I7" s="129"/>
      <c r="J7" s="229"/>
    </row>
    <row r="8" spans="1:10" ht="12.75">
      <c r="A8" s="33" t="s">
        <v>57</v>
      </c>
      <c r="B8" s="34" t="s">
        <v>58</v>
      </c>
      <c r="C8" s="85">
        <v>15</v>
      </c>
      <c r="D8" s="86"/>
      <c r="E8" s="86"/>
      <c r="F8" s="107"/>
      <c r="G8" s="86"/>
      <c r="H8" s="230">
        <f t="shared" si="0"/>
        <v>15</v>
      </c>
      <c r="I8" s="225"/>
      <c r="J8" s="226"/>
    </row>
    <row r="9" spans="1:10" ht="13.5" thickBot="1">
      <c r="A9" s="29"/>
      <c r="B9" s="20" t="s">
        <v>59</v>
      </c>
      <c r="C9" s="227">
        <v>15</v>
      </c>
      <c r="D9" s="129"/>
      <c r="E9" s="129">
        <v>30</v>
      </c>
      <c r="F9" s="108"/>
      <c r="G9" s="129"/>
      <c r="H9" s="228">
        <f t="shared" si="0"/>
        <v>45</v>
      </c>
      <c r="I9" s="129"/>
      <c r="J9" s="229"/>
    </row>
    <row r="10" spans="1:10" ht="12.75">
      <c r="A10" s="33" t="s">
        <v>60</v>
      </c>
      <c r="B10" s="34" t="s">
        <v>61</v>
      </c>
      <c r="C10" s="85">
        <v>10</v>
      </c>
      <c r="D10" s="86"/>
      <c r="E10" s="86">
        <v>30</v>
      </c>
      <c r="F10" s="107"/>
      <c r="G10" s="86"/>
      <c r="H10" s="230">
        <f t="shared" si="0"/>
        <v>40</v>
      </c>
      <c r="I10" s="225"/>
      <c r="J10" s="226"/>
    </row>
    <row r="11" spans="1:10" ht="13.5" thickBot="1">
      <c r="A11" s="33"/>
      <c r="B11" s="34" t="s">
        <v>62</v>
      </c>
      <c r="C11" s="85">
        <v>15</v>
      </c>
      <c r="D11" s="86"/>
      <c r="E11" s="86">
        <v>6</v>
      </c>
      <c r="F11" s="107"/>
      <c r="G11" s="86"/>
      <c r="H11" s="230">
        <f t="shared" si="0"/>
        <v>21</v>
      </c>
      <c r="I11" s="86"/>
      <c r="J11" s="231"/>
    </row>
    <row r="12" spans="1:10" ht="12.75">
      <c r="A12" s="22" t="s">
        <v>63</v>
      </c>
      <c r="B12" s="24" t="s">
        <v>64</v>
      </c>
      <c r="C12" s="223">
        <v>15</v>
      </c>
      <c r="D12" s="126"/>
      <c r="E12" s="126">
        <v>8</v>
      </c>
      <c r="F12" s="105"/>
      <c r="G12" s="126"/>
      <c r="H12" s="224">
        <f t="shared" si="0"/>
        <v>23</v>
      </c>
      <c r="I12" s="126">
        <v>5</v>
      </c>
      <c r="J12" s="232">
        <v>8</v>
      </c>
    </row>
    <row r="13" spans="1:10" ht="13.5" thickBot="1">
      <c r="A13" s="33"/>
      <c r="B13" s="34" t="s">
        <v>65</v>
      </c>
      <c r="C13" s="85">
        <v>10</v>
      </c>
      <c r="D13" s="86"/>
      <c r="E13" s="86">
        <v>38</v>
      </c>
      <c r="F13" s="107"/>
      <c r="G13" s="86"/>
      <c r="H13" s="230">
        <f t="shared" si="0"/>
        <v>48</v>
      </c>
      <c r="I13" s="86"/>
      <c r="J13" s="231"/>
    </row>
    <row r="14" spans="1:10" ht="12.75">
      <c r="A14" s="22" t="s">
        <v>66</v>
      </c>
      <c r="B14" s="24" t="s">
        <v>67</v>
      </c>
      <c r="C14" s="223">
        <v>10</v>
      </c>
      <c r="D14" s="126"/>
      <c r="E14" s="126">
        <v>11.25</v>
      </c>
      <c r="F14" s="105"/>
      <c r="G14" s="126"/>
      <c r="H14" s="224">
        <f t="shared" si="0"/>
        <v>21.25</v>
      </c>
      <c r="I14" s="126"/>
      <c r="J14" s="232"/>
    </row>
    <row r="15" spans="1:10" ht="13.5" thickBot="1">
      <c r="A15" s="33"/>
      <c r="B15" s="34" t="s">
        <v>68</v>
      </c>
      <c r="C15" s="85">
        <v>15</v>
      </c>
      <c r="D15" s="86"/>
      <c r="E15" s="86">
        <v>11.25</v>
      </c>
      <c r="F15" s="107"/>
      <c r="G15" s="86"/>
      <c r="H15" s="230">
        <f t="shared" si="0"/>
        <v>26.25</v>
      </c>
      <c r="I15" s="86"/>
      <c r="J15" s="231"/>
    </row>
    <row r="16" spans="1:10" ht="12.75">
      <c r="A16" s="22" t="s">
        <v>69</v>
      </c>
      <c r="B16" s="24" t="s">
        <v>70</v>
      </c>
      <c r="C16" s="223">
        <v>15</v>
      </c>
      <c r="D16" s="126"/>
      <c r="E16" s="126"/>
      <c r="F16" s="105"/>
      <c r="G16" s="126"/>
      <c r="H16" s="224">
        <f t="shared" si="0"/>
        <v>15</v>
      </c>
      <c r="I16" s="126">
        <v>10</v>
      </c>
      <c r="J16" s="232">
        <v>20</v>
      </c>
    </row>
    <row r="17" spans="1:10" ht="12.75">
      <c r="A17" s="33"/>
      <c r="B17" s="34" t="s">
        <v>71</v>
      </c>
      <c r="C17" s="85">
        <v>15</v>
      </c>
      <c r="D17" s="86"/>
      <c r="E17" s="86"/>
      <c r="F17" s="107"/>
      <c r="G17" s="86"/>
      <c r="H17" s="230">
        <f t="shared" si="0"/>
        <v>15</v>
      </c>
      <c r="I17" s="86"/>
      <c r="J17" s="231"/>
    </row>
    <row r="18" spans="1:10" ht="13.5" thickBot="1">
      <c r="A18" s="29"/>
      <c r="B18" s="20" t="s">
        <v>72</v>
      </c>
      <c r="C18" s="227">
        <v>15</v>
      </c>
      <c r="D18" s="129"/>
      <c r="E18" s="129"/>
      <c r="F18" s="108"/>
      <c r="G18" s="129"/>
      <c r="H18" s="228">
        <f t="shared" si="0"/>
        <v>15</v>
      </c>
      <c r="I18" s="129"/>
      <c r="J18" s="229"/>
    </row>
    <row r="19" spans="1:10" ht="12.75">
      <c r="A19" s="33" t="s">
        <v>73</v>
      </c>
      <c r="B19" s="34" t="s">
        <v>74</v>
      </c>
      <c r="C19" s="85">
        <v>10</v>
      </c>
      <c r="D19" s="86"/>
      <c r="E19" s="86"/>
      <c r="F19" s="107"/>
      <c r="G19" s="86"/>
      <c r="H19" s="230">
        <f t="shared" si="0"/>
        <v>10</v>
      </c>
      <c r="I19" s="86">
        <v>5</v>
      </c>
      <c r="J19" s="231">
        <v>10</v>
      </c>
    </row>
    <row r="20" spans="1:10" ht="13.5" thickBot="1">
      <c r="A20" s="29"/>
      <c r="B20" s="20" t="s">
        <v>75</v>
      </c>
      <c r="C20" s="227">
        <v>15</v>
      </c>
      <c r="D20" s="129"/>
      <c r="E20" s="129"/>
      <c r="F20" s="108"/>
      <c r="G20" s="129"/>
      <c r="H20" s="228">
        <f t="shared" si="0"/>
        <v>15</v>
      </c>
      <c r="I20" s="129"/>
      <c r="J20" s="229"/>
    </row>
    <row r="21" spans="1:10" ht="12.75">
      <c r="A21" s="33" t="s">
        <v>76</v>
      </c>
      <c r="B21" s="34" t="s">
        <v>77</v>
      </c>
      <c r="C21" s="85">
        <v>10</v>
      </c>
      <c r="D21" s="86">
        <v>28</v>
      </c>
      <c r="E21" s="86"/>
      <c r="F21" s="107"/>
      <c r="G21" s="86"/>
      <c r="H21" s="230">
        <f t="shared" si="0"/>
        <v>38</v>
      </c>
      <c r="I21" s="86">
        <v>28</v>
      </c>
      <c r="J21" s="231">
        <v>30</v>
      </c>
    </row>
    <row r="22" spans="1:10" ht="13.5" thickBot="1">
      <c r="A22" s="33"/>
      <c r="B22" s="34" t="s">
        <v>78</v>
      </c>
      <c r="C22" s="85">
        <v>10</v>
      </c>
      <c r="D22" s="86">
        <v>77</v>
      </c>
      <c r="E22" s="86"/>
      <c r="F22" s="107" t="s">
        <v>5</v>
      </c>
      <c r="G22" s="86">
        <v>4</v>
      </c>
      <c r="H22" s="230">
        <f t="shared" si="0"/>
        <v>91</v>
      </c>
      <c r="I22" s="225">
        <v>77</v>
      </c>
      <c r="J22" s="226">
        <v>82.5</v>
      </c>
    </row>
    <row r="23" spans="1:10" ht="12.75">
      <c r="A23" s="22" t="s">
        <v>79</v>
      </c>
      <c r="B23" s="24" t="s">
        <v>80</v>
      </c>
      <c r="C23" s="223">
        <v>15</v>
      </c>
      <c r="D23" s="126">
        <v>290</v>
      </c>
      <c r="E23" s="126"/>
      <c r="F23" s="105"/>
      <c r="G23" s="126"/>
      <c r="H23" s="224">
        <f t="shared" si="0"/>
        <v>305</v>
      </c>
      <c r="I23" s="126">
        <v>290</v>
      </c>
      <c r="J23" s="232">
        <v>311</v>
      </c>
    </row>
    <row r="24" spans="1:10" ht="13.5" thickBot="1">
      <c r="A24" s="33"/>
      <c r="B24" s="34" t="s">
        <v>81</v>
      </c>
      <c r="C24" s="85">
        <v>10</v>
      </c>
      <c r="D24" s="86">
        <v>290</v>
      </c>
      <c r="E24" s="86"/>
      <c r="F24" s="107"/>
      <c r="G24" s="86"/>
      <c r="H24" s="230">
        <f t="shared" si="0"/>
        <v>300</v>
      </c>
      <c r="I24" s="225">
        <v>290</v>
      </c>
      <c r="J24" s="226">
        <v>311</v>
      </c>
    </row>
    <row r="25" spans="1:10" ht="12.75">
      <c r="A25" s="22" t="s">
        <v>82</v>
      </c>
      <c r="B25" s="24" t="s">
        <v>83</v>
      </c>
      <c r="C25" s="223">
        <v>10</v>
      </c>
      <c r="D25" s="126"/>
      <c r="E25" s="126"/>
      <c r="F25" s="105"/>
      <c r="G25" s="126"/>
      <c r="H25" s="224">
        <f t="shared" si="0"/>
        <v>10</v>
      </c>
      <c r="I25" s="126"/>
      <c r="J25" s="232"/>
    </row>
    <row r="26" spans="1:10" ht="13.5" thickBot="1">
      <c r="A26" s="33"/>
      <c r="B26" s="34" t="s">
        <v>84</v>
      </c>
      <c r="C26" s="85">
        <v>10</v>
      </c>
      <c r="D26" s="86"/>
      <c r="E26" s="86"/>
      <c r="F26" s="107"/>
      <c r="G26" s="86"/>
      <c r="H26" s="230">
        <f t="shared" si="0"/>
        <v>10</v>
      </c>
      <c r="I26" s="225"/>
      <c r="J26" s="226"/>
    </row>
    <row r="27" spans="1:10" ht="12.75">
      <c r="A27" s="22" t="s">
        <v>85</v>
      </c>
      <c r="B27" s="24" t="s">
        <v>86</v>
      </c>
      <c r="C27" s="223">
        <v>15</v>
      </c>
      <c r="D27" s="126"/>
      <c r="E27" s="126"/>
      <c r="F27" s="105"/>
      <c r="G27" s="126"/>
      <c r="H27" s="224">
        <f t="shared" si="0"/>
        <v>15</v>
      </c>
      <c r="I27" s="126">
        <v>5</v>
      </c>
      <c r="J27" s="232">
        <v>10</v>
      </c>
    </row>
    <row r="28" spans="1:10" ht="12.75">
      <c r="A28" s="33"/>
      <c r="B28" s="34" t="s">
        <v>87</v>
      </c>
      <c r="C28" s="85">
        <v>10</v>
      </c>
      <c r="D28" s="86"/>
      <c r="E28" s="86"/>
      <c r="F28" s="107"/>
      <c r="G28" s="86"/>
      <c r="H28" s="230">
        <f t="shared" si="0"/>
        <v>10</v>
      </c>
      <c r="I28" s="225">
        <v>10</v>
      </c>
      <c r="J28" s="226">
        <v>20</v>
      </c>
    </row>
    <row r="29" spans="1:10" ht="13.5" thickBot="1">
      <c r="A29" s="29"/>
      <c r="B29" s="20" t="s">
        <v>88</v>
      </c>
      <c r="C29" s="227">
        <v>5</v>
      </c>
      <c r="D29" s="129"/>
      <c r="E29" s="129"/>
      <c r="F29" s="108"/>
      <c r="G29" s="129"/>
      <c r="H29" s="228">
        <f t="shared" si="0"/>
        <v>5</v>
      </c>
      <c r="I29" s="129"/>
      <c r="J29" s="229"/>
    </row>
    <row r="30" spans="1:10" ht="12.75">
      <c r="A30" s="33" t="s">
        <v>89</v>
      </c>
      <c r="B30" s="34" t="s">
        <v>90</v>
      </c>
      <c r="C30" s="85">
        <v>0</v>
      </c>
      <c r="D30" s="86"/>
      <c r="E30" s="86">
        <v>5</v>
      </c>
      <c r="F30" s="107"/>
      <c r="G30" s="86"/>
      <c r="H30" s="230">
        <f t="shared" si="0"/>
        <v>5</v>
      </c>
      <c r="I30" s="225"/>
      <c r="J30" s="226"/>
    </row>
    <row r="31" spans="1:10" ht="13.5" thickBot="1">
      <c r="A31" s="29"/>
      <c r="B31" s="20" t="s">
        <v>91</v>
      </c>
      <c r="C31" s="227">
        <v>5</v>
      </c>
      <c r="D31" s="129">
        <v>180</v>
      </c>
      <c r="E31" s="129"/>
      <c r="F31" s="108"/>
      <c r="G31" s="129"/>
      <c r="H31" s="228">
        <f t="shared" si="0"/>
        <v>185</v>
      </c>
      <c r="I31" s="129">
        <v>180</v>
      </c>
      <c r="J31" s="229">
        <v>184</v>
      </c>
    </row>
    <row r="32" spans="1:10" ht="13.5" thickBot="1">
      <c r="A32" s="40" t="s">
        <v>50</v>
      </c>
      <c r="B32" s="41"/>
      <c r="C32" s="29">
        <f>SUM(C6:C31)</f>
        <v>295</v>
      </c>
      <c r="D32" s="20">
        <f>SUM(D6:D31)</f>
        <v>865</v>
      </c>
      <c r="E32" s="20">
        <f>SUM(E6:E31)</f>
        <v>139.5</v>
      </c>
      <c r="F32" s="111"/>
      <c r="G32" s="20">
        <f>SUM(G6:G31)</f>
        <v>4</v>
      </c>
      <c r="H32" s="228">
        <f t="shared" si="0"/>
        <v>1303.5</v>
      </c>
      <c r="I32" s="20">
        <f>SUM(I6:I31)</f>
        <v>900</v>
      </c>
      <c r="J32" s="32">
        <f>SUM(J6:J31)</f>
        <v>986.5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19" activePane="bottomLeft" state="frozen"/>
      <selection pane="topLeft" activeCell="K17" sqref="K17"/>
      <selection pane="bottomLeft" activeCell="A1" sqref="A1"/>
    </sheetView>
  </sheetViews>
  <sheetFormatPr defaultColWidth="11.00390625" defaultRowHeight="12.75"/>
  <cols>
    <col min="1" max="2" width="10.75390625" style="234" customWidth="1"/>
    <col min="3" max="11" width="9.75390625" style="234" customWidth="1"/>
    <col min="12" max="13" width="10.75390625" style="234" customWidth="1"/>
    <col min="14" max="14" width="9.75390625" style="234" customWidth="1"/>
    <col min="15" max="17" width="10.75390625" style="259" customWidth="1"/>
    <col min="18" max="16384" width="10.75390625" style="234" customWidth="1"/>
  </cols>
  <sheetData>
    <row r="1" spans="1:8" ht="15.75">
      <c r="A1" s="233" t="s">
        <v>37</v>
      </c>
      <c r="H1" s="235" t="s">
        <v>6</v>
      </c>
    </row>
    <row r="2" spans="1:8" ht="15.75">
      <c r="A2" s="233" t="s">
        <v>39</v>
      </c>
      <c r="H2" s="235" t="s">
        <v>7</v>
      </c>
    </row>
    <row r="3" ht="13.5" thickBot="1"/>
    <row r="4" spans="1:14" ht="15">
      <c r="A4" s="236"/>
      <c r="B4" s="237"/>
      <c r="C4" s="238" t="s">
        <v>8</v>
      </c>
      <c r="D4" s="239"/>
      <c r="E4" s="240"/>
      <c r="F4" s="238" t="s">
        <v>9</v>
      </c>
      <c r="G4" s="239"/>
      <c r="H4" s="240"/>
      <c r="I4" s="238" t="s">
        <v>10</v>
      </c>
      <c r="J4" s="239"/>
      <c r="K4" s="240"/>
      <c r="L4" s="238" t="s">
        <v>11</v>
      </c>
      <c r="M4" s="239"/>
      <c r="N4" s="240"/>
    </row>
    <row r="5" spans="1:14" ht="12.75">
      <c r="A5" s="241" t="s">
        <v>42</v>
      </c>
      <c r="B5" s="242" t="s">
        <v>43</v>
      </c>
      <c r="C5" s="243" t="s">
        <v>52</v>
      </c>
      <c r="D5" s="244" t="s">
        <v>51</v>
      </c>
      <c r="E5" s="245"/>
      <c r="F5" s="243" t="s">
        <v>52</v>
      </c>
      <c r="G5" s="244" t="s">
        <v>51</v>
      </c>
      <c r="H5" s="245"/>
      <c r="I5" s="243" t="s">
        <v>52</v>
      </c>
      <c r="J5" s="244" t="s">
        <v>51</v>
      </c>
      <c r="K5" s="245"/>
      <c r="L5" s="243" t="s">
        <v>52</v>
      </c>
      <c r="M5" s="244" t="s">
        <v>51</v>
      </c>
      <c r="N5" s="245"/>
    </row>
    <row r="6" spans="1:14" ht="13.5" thickBot="1">
      <c r="A6" s="241"/>
      <c r="B6" s="242"/>
      <c r="C6" s="241" t="s">
        <v>12</v>
      </c>
      <c r="D6" s="246" t="s">
        <v>52</v>
      </c>
      <c r="E6" s="247" t="s">
        <v>53</v>
      </c>
      <c r="F6" s="241" t="s">
        <v>12</v>
      </c>
      <c r="G6" s="246" t="s">
        <v>52</v>
      </c>
      <c r="H6" s="247" t="s">
        <v>53</v>
      </c>
      <c r="I6" s="241" t="s">
        <v>12</v>
      </c>
      <c r="J6" s="246" t="s">
        <v>52</v>
      </c>
      <c r="K6" s="247" t="s">
        <v>53</v>
      </c>
      <c r="L6" s="241" t="s">
        <v>12</v>
      </c>
      <c r="M6" s="246" t="s">
        <v>52</v>
      </c>
      <c r="N6" s="247" t="s">
        <v>53</v>
      </c>
    </row>
    <row r="7" spans="1:14" ht="16.5" customHeight="1">
      <c r="A7" s="248" t="s">
        <v>54</v>
      </c>
      <c r="B7" s="249" t="s">
        <v>55</v>
      </c>
      <c r="C7" s="248">
        <f>'Temps de travaux des cultures'!$I$5</f>
        <v>36</v>
      </c>
      <c r="D7" s="250">
        <f>'Temps de travaux des cultures'!$J$5</f>
        <v>10</v>
      </c>
      <c r="E7" s="251">
        <f>'Temps de travaux des cultures'!$K$5</f>
        <v>10</v>
      </c>
      <c r="F7" s="248">
        <f>'Temps de travaux généraux'!$H$6</f>
        <v>10</v>
      </c>
      <c r="G7" s="250">
        <f>'Temps de travaux généraux'!$I$6</f>
        <v>0</v>
      </c>
      <c r="H7" s="251">
        <f>'Temps de travaux généraux'!$J$6</f>
        <v>0</v>
      </c>
      <c r="I7" s="248">
        <f>'Alimentation élevages et Temps'!$L$6</f>
        <v>14</v>
      </c>
      <c r="J7" s="250">
        <v>0</v>
      </c>
      <c r="K7" s="251">
        <v>0</v>
      </c>
      <c r="L7" s="248">
        <f aca="true" t="shared" si="0" ref="L7:N32">SUM(C7,F7,I7)</f>
        <v>60</v>
      </c>
      <c r="M7" s="250">
        <f t="shared" si="0"/>
        <v>10</v>
      </c>
      <c r="N7" s="251">
        <f t="shared" si="0"/>
        <v>10</v>
      </c>
    </row>
    <row r="8" spans="1:14" ht="16.5" customHeight="1" thickBot="1">
      <c r="A8" s="252"/>
      <c r="B8" s="253" t="s">
        <v>56</v>
      </c>
      <c r="C8" s="252">
        <f>'Temps de travaux des cultures'!$I$6</f>
        <v>27</v>
      </c>
      <c r="D8" s="253">
        <f>'Temps de travaux des cultures'!$J$6</f>
        <v>0</v>
      </c>
      <c r="E8" s="254">
        <f>'Temps de travaux des cultures'!$K$6</f>
        <v>0</v>
      </c>
      <c r="F8" s="252">
        <f>'Temps de travaux généraux'!$H$7</f>
        <v>10</v>
      </c>
      <c r="G8" s="253">
        <f>'Temps de travaux généraux'!$I$7</f>
        <v>0</v>
      </c>
      <c r="H8" s="254">
        <f>'Temps de travaux généraux'!$J$7</f>
        <v>0</v>
      </c>
      <c r="I8" s="252">
        <f>'Alimentation élevages et Temps'!$L$7</f>
        <v>14</v>
      </c>
      <c r="J8" s="253">
        <v>0</v>
      </c>
      <c r="K8" s="254">
        <v>0</v>
      </c>
      <c r="L8" s="252">
        <f t="shared" si="0"/>
        <v>51</v>
      </c>
      <c r="M8" s="253">
        <f t="shared" si="0"/>
        <v>0</v>
      </c>
      <c r="N8" s="254">
        <f t="shared" si="0"/>
        <v>0</v>
      </c>
    </row>
    <row r="9" spans="1:14" ht="16.5" customHeight="1">
      <c r="A9" s="255" t="s">
        <v>57</v>
      </c>
      <c r="B9" s="256" t="s">
        <v>58</v>
      </c>
      <c r="C9" s="255">
        <f>'Temps de travaux des cultures'!$I$7</f>
        <v>14.5</v>
      </c>
      <c r="D9" s="256">
        <f>'Temps de travaux des cultures'!$J$7</f>
        <v>0</v>
      </c>
      <c r="E9" s="257">
        <f>'Temps de travaux des cultures'!$K$7</f>
        <v>0</v>
      </c>
      <c r="F9" s="255">
        <f>'Temps de travaux généraux'!$H$8</f>
        <v>15</v>
      </c>
      <c r="G9" s="256">
        <f>'Temps de travaux généraux'!$I$8</f>
        <v>0</v>
      </c>
      <c r="H9" s="257">
        <f>'Temps de travaux généraux'!$J$8</f>
        <v>0</v>
      </c>
      <c r="I9" s="255">
        <f>'Alimentation élevages et Temps'!$L$8</f>
        <v>14</v>
      </c>
      <c r="J9" s="256">
        <v>0</v>
      </c>
      <c r="K9" s="257">
        <v>0</v>
      </c>
      <c r="L9" s="255">
        <f t="shared" si="0"/>
        <v>43.5</v>
      </c>
      <c r="M9" s="256">
        <f t="shared" si="0"/>
        <v>0</v>
      </c>
      <c r="N9" s="257">
        <f t="shared" si="0"/>
        <v>0</v>
      </c>
    </row>
    <row r="10" spans="1:14" ht="16.5" customHeight="1" thickBot="1">
      <c r="A10" s="252"/>
      <c r="B10" s="253" t="s">
        <v>59</v>
      </c>
      <c r="C10" s="252">
        <f>'Temps de travaux des cultures'!$I$8</f>
        <v>5.75</v>
      </c>
      <c r="D10" s="253">
        <f>'Temps de travaux des cultures'!$J$8</f>
        <v>0</v>
      </c>
      <c r="E10" s="254">
        <f>'Temps de travaux des cultures'!$K$8</f>
        <v>0</v>
      </c>
      <c r="F10" s="252">
        <f>'Temps de travaux généraux'!$H$9</f>
        <v>45</v>
      </c>
      <c r="G10" s="253">
        <f>'Temps de travaux généraux'!$I$9</f>
        <v>0</v>
      </c>
      <c r="H10" s="254">
        <f>'Temps de travaux généraux'!$J$9</f>
        <v>0</v>
      </c>
      <c r="I10" s="252">
        <f>'Alimentation élevages et Temps'!$L$9</f>
        <v>14</v>
      </c>
      <c r="J10" s="253">
        <v>0</v>
      </c>
      <c r="K10" s="254">
        <v>0</v>
      </c>
      <c r="L10" s="252">
        <f t="shared" si="0"/>
        <v>64.75</v>
      </c>
      <c r="M10" s="253">
        <f t="shared" si="0"/>
        <v>0</v>
      </c>
      <c r="N10" s="254">
        <f t="shared" si="0"/>
        <v>0</v>
      </c>
    </row>
    <row r="11" spans="1:14" ht="16.5" customHeight="1">
      <c r="A11" s="255" t="s">
        <v>60</v>
      </c>
      <c r="B11" s="256" t="s">
        <v>61</v>
      </c>
      <c r="C11" s="255">
        <f>'Temps de travaux des cultures'!$I$9</f>
        <v>0</v>
      </c>
      <c r="D11" s="256">
        <f>'Temps de travaux des cultures'!$J$9</f>
        <v>0</v>
      </c>
      <c r="E11" s="257">
        <f>'Temps de travaux des cultures'!$K$9</f>
        <v>0</v>
      </c>
      <c r="F11" s="255">
        <f>'Temps de travaux généraux'!$H$10</f>
        <v>40</v>
      </c>
      <c r="G11" s="256">
        <f>'Temps de travaux généraux'!$I$10</f>
        <v>0</v>
      </c>
      <c r="H11" s="257">
        <f>'Temps de travaux généraux'!$J$10</f>
        <v>0</v>
      </c>
      <c r="I11" s="255">
        <f>'Alimentation élevages et Temps'!$L$10</f>
        <v>14</v>
      </c>
      <c r="J11" s="256">
        <v>0</v>
      </c>
      <c r="K11" s="257">
        <v>0</v>
      </c>
      <c r="L11" s="255">
        <f t="shared" si="0"/>
        <v>54</v>
      </c>
      <c r="M11" s="256">
        <f t="shared" si="0"/>
        <v>0</v>
      </c>
      <c r="N11" s="257">
        <f t="shared" si="0"/>
        <v>0</v>
      </c>
    </row>
    <row r="12" spans="1:14" ht="16.5" customHeight="1" thickBot="1">
      <c r="A12" s="255"/>
      <c r="B12" s="256" t="s">
        <v>62</v>
      </c>
      <c r="C12" s="255">
        <f>'Temps de travaux des cultures'!$I$10</f>
        <v>5</v>
      </c>
      <c r="D12" s="256">
        <f>'Temps de travaux des cultures'!$J$10</f>
        <v>0</v>
      </c>
      <c r="E12" s="257">
        <f>'Temps de travaux des cultures'!$K$10</f>
        <v>0</v>
      </c>
      <c r="F12" s="255">
        <f>'Temps de travaux généraux'!$H$11</f>
        <v>21</v>
      </c>
      <c r="G12" s="256">
        <f>'Temps de travaux généraux'!$I$11</f>
        <v>0</v>
      </c>
      <c r="H12" s="257">
        <f>'Temps de travaux généraux'!$J$11</f>
        <v>0</v>
      </c>
      <c r="I12" s="255">
        <f>'Alimentation élevages et Temps'!$L$11</f>
        <v>14</v>
      </c>
      <c r="J12" s="256">
        <v>0</v>
      </c>
      <c r="K12" s="257">
        <v>0</v>
      </c>
      <c r="L12" s="255">
        <f t="shared" si="0"/>
        <v>40</v>
      </c>
      <c r="M12" s="256">
        <f t="shared" si="0"/>
        <v>0</v>
      </c>
      <c r="N12" s="257">
        <f t="shared" si="0"/>
        <v>0</v>
      </c>
    </row>
    <row r="13" spans="1:14" ht="16.5" customHeight="1">
      <c r="A13" s="248" t="s">
        <v>63</v>
      </c>
      <c r="B13" s="250" t="s">
        <v>64</v>
      </c>
      <c r="C13" s="248">
        <f>'Temps de travaux des cultures'!$I$11</f>
        <v>112.25</v>
      </c>
      <c r="D13" s="250">
        <f>'Temps de travaux des cultures'!$J$11</f>
        <v>84</v>
      </c>
      <c r="E13" s="251">
        <f>'Temps de travaux des cultures'!$K$11</f>
        <v>84</v>
      </c>
      <c r="F13" s="248">
        <f>'Temps de travaux généraux'!$H$12</f>
        <v>23</v>
      </c>
      <c r="G13" s="250">
        <f>'Temps de travaux généraux'!$I$12</f>
        <v>5</v>
      </c>
      <c r="H13" s="251">
        <f>'Temps de travaux généraux'!$J$12</f>
        <v>8</v>
      </c>
      <c r="I13" s="248">
        <f>'Alimentation élevages et Temps'!$L$12</f>
        <v>14</v>
      </c>
      <c r="J13" s="250">
        <v>0</v>
      </c>
      <c r="K13" s="251">
        <v>0</v>
      </c>
      <c r="L13" s="248">
        <f t="shared" si="0"/>
        <v>149.25</v>
      </c>
      <c r="M13" s="250">
        <f t="shared" si="0"/>
        <v>89</v>
      </c>
      <c r="N13" s="251">
        <f t="shared" si="0"/>
        <v>92</v>
      </c>
    </row>
    <row r="14" spans="1:14" ht="16.5" customHeight="1" thickBot="1">
      <c r="A14" s="255"/>
      <c r="B14" s="256" t="s">
        <v>65</v>
      </c>
      <c r="C14" s="255">
        <f>'Temps de travaux des cultures'!$I$12</f>
        <v>21</v>
      </c>
      <c r="D14" s="256">
        <f>'Temps de travaux des cultures'!$J$12</f>
        <v>14</v>
      </c>
      <c r="E14" s="257">
        <f>'Temps de travaux des cultures'!$K$12</f>
        <v>14</v>
      </c>
      <c r="F14" s="255">
        <f>'Temps de travaux généraux'!$H$13</f>
        <v>48</v>
      </c>
      <c r="G14" s="256">
        <f>'Temps de travaux généraux'!$I$13</f>
        <v>0</v>
      </c>
      <c r="H14" s="257">
        <f>'Temps de travaux généraux'!$J$13</f>
        <v>0</v>
      </c>
      <c r="I14" s="255">
        <f>'Alimentation élevages et Temps'!$L$13</f>
        <v>14</v>
      </c>
      <c r="J14" s="256">
        <v>0</v>
      </c>
      <c r="K14" s="257">
        <v>0</v>
      </c>
      <c r="L14" s="255">
        <f t="shared" si="0"/>
        <v>83</v>
      </c>
      <c r="M14" s="256">
        <f t="shared" si="0"/>
        <v>14</v>
      </c>
      <c r="N14" s="257">
        <f t="shared" si="0"/>
        <v>14</v>
      </c>
    </row>
    <row r="15" spans="1:14" ht="16.5" customHeight="1">
      <c r="A15" s="248" t="s">
        <v>66</v>
      </c>
      <c r="B15" s="250" t="s">
        <v>67</v>
      </c>
      <c r="C15" s="248">
        <f>'Temps de travaux des cultures'!$I$13</f>
        <v>0</v>
      </c>
      <c r="D15" s="250">
        <f>'Temps de travaux des cultures'!$J$13</f>
        <v>0</v>
      </c>
      <c r="E15" s="251">
        <f>'Temps de travaux des cultures'!$K$13</f>
        <v>0</v>
      </c>
      <c r="F15" s="248">
        <f>'Temps de travaux généraux'!$H$14</f>
        <v>21.25</v>
      </c>
      <c r="G15" s="250">
        <f>'Temps de travaux généraux'!$I$14</f>
        <v>0</v>
      </c>
      <c r="H15" s="251">
        <f>'Temps de travaux généraux'!$J$14</f>
        <v>0</v>
      </c>
      <c r="I15" s="248">
        <f>'Alimentation élevages et Temps'!$L$14</f>
        <v>14</v>
      </c>
      <c r="J15" s="250">
        <v>0</v>
      </c>
      <c r="K15" s="251">
        <v>0</v>
      </c>
      <c r="L15" s="248">
        <f t="shared" si="0"/>
        <v>35.25</v>
      </c>
      <c r="M15" s="250">
        <f t="shared" si="0"/>
        <v>0</v>
      </c>
      <c r="N15" s="251">
        <f t="shared" si="0"/>
        <v>0</v>
      </c>
    </row>
    <row r="16" spans="1:14" ht="16.5" customHeight="1" thickBot="1">
      <c r="A16" s="255"/>
      <c r="B16" s="256" t="s">
        <v>68</v>
      </c>
      <c r="C16" s="255">
        <f>'Temps de travaux des cultures'!$I$14</f>
        <v>0</v>
      </c>
      <c r="D16" s="256">
        <f>'Temps de travaux des cultures'!$J$14</f>
        <v>0</v>
      </c>
      <c r="E16" s="257">
        <f>'Temps de travaux des cultures'!$K$14</f>
        <v>0</v>
      </c>
      <c r="F16" s="255">
        <f>'Temps de travaux généraux'!$H$15</f>
        <v>26.25</v>
      </c>
      <c r="G16" s="256">
        <f>'Temps de travaux généraux'!$I$15</f>
        <v>0</v>
      </c>
      <c r="H16" s="257">
        <f>'Temps de travaux généraux'!$J$15</f>
        <v>0</v>
      </c>
      <c r="I16" s="255">
        <f>'Alimentation élevages et Temps'!$L$15</f>
        <v>14</v>
      </c>
      <c r="J16" s="256">
        <v>0</v>
      </c>
      <c r="K16" s="257">
        <v>0</v>
      </c>
      <c r="L16" s="255">
        <f t="shared" si="0"/>
        <v>40.25</v>
      </c>
      <c r="M16" s="256">
        <f t="shared" si="0"/>
        <v>0</v>
      </c>
      <c r="N16" s="257">
        <f t="shared" si="0"/>
        <v>0</v>
      </c>
    </row>
    <row r="17" spans="1:14" ht="16.5" customHeight="1">
      <c r="A17" s="248" t="s">
        <v>69</v>
      </c>
      <c r="B17" s="250" t="s">
        <v>70</v>
      </c>
      <c r="C17" s="248">
        <f>'Temps de travaux des cultures'!$I$15</f>
        <v>0</v>
      </c>
      <c r="D17" s="250">
        <f>'Temps de travaux des cultures'!$J$15</f>
        <v>0</v>
      </c>
      <c r="E17" s="251">
        <f>'Temps de travaux des cultures'!$K$15</f>
        <v>0</v>
      </c>
      <c r="F17" s="248">
        <f>'Temps de travaux généraux'!$H$16</f>
        <v>15</v>
      </c>
      <c r="G17" s="250">
        <f>'Temps de travaux généraux'!$I$16</f>
        <v>10</v>
      </c>
      <c r="H17" s="251">
        <f>'Temps de travaux généraux'!$J$16</f>
        <v>20</v>
      </c>
      <c r="I17" s="248">
        <f>'Alimentation élevages et Temps'!$L$16</f>
        <v>14</v>
      </c>
      <c r="J17" s="250">
        <v>0</v>
      </c>
      <c r="K17" s="251">
        <v>0</v>
      </c>
      <c r="L17" s="248">
        <f t="shared" si="0"/>
        <v>29</v>
      </c>
      <c r="M17" s="250">
        <f t="shared" si="0"/>
        <v>10</v>
      </c>
      <c r="N17" s="251">
        <f t="shared" si="0"/>
        <v>20</v>
      </c>
    </row>
    <row r="18" spans="1:14" ht="16.5" customHeight="1">
      <c r="A18" s="255"/>
      <c r="B18" s="256" t="s">
        <v>71</v>
      </c>
      <c r="C18" s="255">
        <f>'Temps de travaux des cultures'!$I$16</f>
        <v>0</v>
      </c>
      <c r="D18" s="256">
        <f>'Temps de travaux des cultures'!$J$16</f>
        <v>0</v>
      </c>
      <c r="E18" s="257">
        <f>'Temps de travaux des cultures'!$K$16</f>
        <v>0</v>
      </c>
      <c r="F18" s="255">
        <f>'Temps de travaux généraux'!$H$17</f>
        <v>15</v>
      </c>
      <c r="G18" s="256">
        <f>'Temps de travaux généraux'!$I$17</f>
        <v>0</v>
      </c>
      <c r="H18" s="257">
        <f>'Temps de travaux généraux'!$J$17</f>
        <v>0</v>
      </c>
      <c r="I18" s="255">
        <f>'Alimentation élevages et Temps'!$L$17</f>
        <v>14</v>
      </c>
      <c r="J18" s="256">
        <v>0</v>
      </c>
      <c r="K18" s="257">
        <v>0</v>
      </c>
      <c r="L18" s="255">
        <f t="shared" si="0"/>
        <v>29</v>
      </c>
      <c r="M18" s="256">
        <f t="shared" si="0"/>
        <v>0</v>
      </c>
      <c r="N18" s="257">
        <f t="shared" si="0"/>
        <v>0</v>
      </c>
    </row>
    <row r="19" spans="1:14" ht="16.5" customHeight="1" thickBot="1">
      <c r="A19" s="252"/>
      <c r="B19" s="253" t="s">
        <v>72</v>
      </c>
      <c r="C19" s="252">
        <f>'Temps de travaux des cultures'!$I$17</f>
        <v>0.5</v>
      </c>
      <c r="D19" s="253">
        <f>'Temps de travaux des cultures'!$J$17</f>
        <v>0</v>
      </c>
      <c r="E19" s="254">
        <f>'Temps de travaux des cultures'!$K$17</f>
        <v>0</v>
      </c>
      <c r="F19" s="252">
        <f>'Temps de travaux généraux'!$H$18</f>
        <v>15</v>
      </c>
      <c r="G19" s="253">
        <f>'Temps de travaux généraux'!$I$18</f>
        <v>0</v>
      </c>
      <c r="H19" s="254">
        <f>'Temps de travaux généraux'!$J$18</f>
        <v>0</v>
      </c>
      <c r="I19" s="252">
        <f>'Alimentation élevages et Temps'!$L$18</f>
        <v>14</v>
      </c>
      <c r="J19" s="253">
        <v>0</v>
      </c>
      <c r="K19" s="254">
        <v>0</v>
      </c>
      <c r="L19" s="252">
        <f t="shared" si="0"/>
        <v>29.5</v>
      </c>
      <c r="M19" s="253">
        <f t="shared" si="0"/>
        <v>0</v>
      </c>
      <c r="N19" s="254">
        <f t="shared" si="0"/>
        <v>0</v>
      </c>
    </row>
    <row r="20" spans="1:14" ht="16.5" customHeight="1">
      <c r="A20" s="255" t="s">
        <v>73</v>
      </c>
      <c r="B20" s="256" t="s">
        <v>74</v>
      </c>
      <c r="C20" s="255">
        <f>'Temps de travaux des cultures'!$I$18</f>
        <v>0</v>
      </c>
      <c r="D20" s="256">
        <f>'Temps de travaux des cultures'!$J$18</f>
        <v>0</v>
      </c>
      <c r="E20" s="257">
        <f>'Temps de travaux des cultures'!$K$18</f>
        <v>0</v>
      </c>
      <c r="F20" s="255">
        <f>'Temps de travaux généraux'!$H$19</f>
        <v>10</v>
      </c>
      <c r="G20" s="256">
        <f>'Temps de travaux généraux'!$I$19</f>
        <v>5</v>
      </c>
      <c r="H20" s="257">
        <f>'Temps de travaux généraux'!$J$19</f>
        <v>10</v>
      </c>
      <c r="I20" s="255">
        <f>'Alimentation élevages et Temps'!$L$19</f>
        <v>14</v>
      </c>
      <c r="J20" s="256">
        <v>0</v>
      </c>
      <c r="K20" s="257">
        <v>0</v>
      </c>
      <c r="L20" s="255">
        <f t="shared" si="0"/>
        <v>24</v>
      </c>
      <c r="M20" s="256">
        <f t="shared" si="0"/>
        <v>5</v>
      </c>
      <c r="N20" s="257">
        <f t="shared" si="0"/>
        <v>10</v>
      </c>
    </row>
    <row r="21" spans="1:14" ht="16.5" customHeight="1" thickBot="1">
      <c r="A21" s="252"/>
      <c r="B21" s="253" t="s">
        <v>75</v>
      </c>
      <c r="C21" s="252">
        <f>'Temps de travaux des cultures'!$I$19</f>
        <v>360</v>
      </c>
      <c r="D21" s="253">
        <f>'Temps de travaux des cultures'!$J$19</f>
        <v>315</v>
      </c>
      <c r="E21" s="254">
        <f>'Temps de travaux des cultures'!$K$19</f>
        <v>286</v>
      </c>
      <c r="F21" s="252">
        <f>'Temps de travaux généraux'!$H$20</f>
        <v>15</v>
      </c>
      <c r="G21" s="253">
        <f>'Temps de travaux généraux'!$I$20</f>
        <v>0</v>
      </c>
      <c r="H21" s="254">
        <f>'Temps de travaux généraux'!$J$20</f>
        <v>0</v>
      </c>
      <c r="I21" s="252">
        <f>'Alimentation élevages et Temps'!$L$20</f>
        <v>14</v>
      </c>
      <c r="J21" s="253">
        <v>0</v>
      </c>
      <c r="K21" s="254">
        <v>0</v>
      </c>
      <c r="L21" s="252">
        <f t="shared" si="0"/>
        <v>389</v>
      </c>
      <c r="M21" s="253">
        <f t="shared" si="0"/>
        <v>315</v>
      </c>
      <c r="N21" s="254">
        <f t="shared" si="0"/>
        <v>286</v>
      </c>
    </row>
    <row r="22" spans="1:14" ht="16.5" customHeight="1">
      <c r="A22" s="255" t="s">
        <v>76</v>
      </c>
      <c r="B22" s="256" t="s">
        <v>77</v>
      </c>
      <c r="C22" s="255">
        <f>'Temps de travaux des cultures'!$I$20</f>
        <v>140</v>
      </c>
      <c r="D22" s="256">
        <f>'Temps de travaux des cultures'!$J$20</f>
        <v>133</v>
      </c>
      <c r="E22" s="257">
        <f>'Temps de travaux des cultures'!$K$20</f>
        <v>137</v>
      </c>
      <c r="F22" s="255">
        <f>'Temps de travaux généraux'!$H$21</f>
        <v>38</v>
      </c>
      <c r="G22" s="256">
        <f>'Temps de travaux généraux'!$I$21</f>
        <v>28</v>
      </c>
      <c r="H22" s="257">
        <f>'Temps de travaux généraux'!$J$21</f>
        <v>30</v>
      </c>
      <c r="I22" s="255">
        <f>'Alimentation élevages et Temps'!$L$21</f>
        <v>10.5</v>
      </c>
      <c r="J22" s="451" t="s">
        <v>13</v>
      </c>
      <c r="K22" s="446"/>
      <c r="L22" s="255">
        <f t="shared" si="0"/>
        <v>188.5</v>
      </c>
      <c r="M22" s="256">
        <f t="shared" si="0"/>
        <v>161</v>
      </c>
      <c r="N22" s="257">
        <f t="shared" si="0"/>
        <v>167</v>
      </c>
    </row>
    <row r="23" spans="1:14" ht="16.5" customHeight="1" thickBot="1">
      <c r="A23" s="255"/>
      <c r="B23" s="256" t="s">
        <v>78</v>
      </c>
      <c r="C23" s="255">
        <f>'Temps de travaux des cultures'!$I$21</f>
        <v>42</v>
      </c>
      <c r="D23" s="256">
        <f>'Temps de travaux des cultures'!$J$21</f>
        <v>42</v>
      </c>
      <c r="E23" s="257">
        <f>'Temps de travaux des cultures'!$K$21</f>
        <v>42</v>
      </c>
      <c r="F23" s="255">
        <f>'Temps de travaux généraux'!$H$22</f>
        <v>91</v>
      </c>
      <c r="G23" s="256">
        <f>'Temps de travaux généraux'!$I$22</f>
        <v>77</v>
      </c>
      <c r="H23" s="257">
        <f>'Temps de travaux généraux'!$J$22</f>
        <v>82.5</v>
      </c>
      <c r="I23" s="255">
        <f>'Alimentation élevages et Temps'!$L$22</f>
        <v>7</v>
      </c>
      <c r="J23" s="451" t="s">
        <v>14</v>
      </c>
      <c r="K23" s="446"/>
      <c r="L23" s="255">
        <f t="shared" si="0"/>
        <v>140</v>
      </c>
      <c r="M23" s="256">
        <f t="shared" si="0"/>
        <v>119</v>
      </c>
      <c r="N23" s="257">
        <f t="shared" si="0"/>
        <v>124.5</v>
      </c>
    </row>
    <row r="24" spans="1:14" ht="16.5" customHeight="1">
      <c r="A24" s="248" t="s">
        <v>79</v>
      </c>
      <c r="B24" s="250" t="s">
        <v>80</v>
      </c>
      <c r="C24" s="248">
        <f>'Temps de travaux des cultures'!$I$22</f>
        <v>4</v>
      </c>
      <c r="D24" s="250">
        <f>'Temps de travaux des cultures'!$J$22</f>
        <v>4</v>
      </c>
      <c r="E24" s="251">
        <f>'Temps de travaux des cultures'!$K$22</f>
        <v>4</v>
      </c>
      <c r="F24" s="248">
        <f>'Temps de travaux généraux'!$H$23</f>
        <v>305</v>
      </c>
      <c r="G24" s="250">
        <f>'Temps de travaux généraux'!$I$23</f>
        <v>290</v>
      </c>
      <c r="H24" s="251">
        <f>'Temps de travaux généraux'!$J$23</f>
        <v>311</v>
      </c>
      <c r="I24" s="248">
        <f>'Alimentation élevages et Temps'!$L$23</f>
        <v>7</v>
      </c>
      <c r="J24" s="447" t="s">
        <v>15</v>
      </c>
      <c r="K24" s="448"/>
      <c r="L24" s="248">
        <f t="shared" si="0"/>
        <v>316</v>
      </c>
      <c r="M24" s="250">
        <f t="shared" si="0"/>
        <v>294</v>
      </c>
      <c r="N24" s="251">
        <f t="shared" si="0"/>
        <v>315</v>
      </c>
    </row>
    <row r="25" spans="1:14" ht="16.5" customHeight="1" thickBot="1">
      <c r="A25" s="255"/>
      <c r="B25" s="256" t="s">
        <v>81</v>
      </c>
      <c r="C25" s="255">
        <f>'Temps de travaux des cultures'!$I$23</f>
        <v>4</v>
      </c>
      <c r="D25" s="256">
        <f>'Temps de travaux des cultures'!$J$23</f>
        <v>4</v>
      </c>
      <c r="E25" s="257">
        <f>'Temps de travaux des cultures'!$K$23</f>
        <v>4</v>
      </c>
      <c r="F25" s="255">
        <f>'Temps de travaux généraux'!$H$24</f>
        <v>300</v>
      </c>
      <c r="G25" s="256">
        <f>'Temps de travaux généraux'!$I$24</f>
        <v>290</v>
      </c>
      <c r="H25" s="257">
        <f>'Temps de travaux généraux'!$J$24</f>
        <v>311</v>
      </c>
      <c r="I25" s="255">
        <f>'Alimentation élevages et Temps'!$L$24</f>
        <v>7</v>
      </c>
      <c r="J25" s="445" t="s">
        <v>16</v>
      </c>
      <c r="K25" s="446"/>
      <c r="L25" s="255">
        <f t="shared" si="0"/>
        <v>311</v>
      </c>
      <c r="M25" s="256">
        <f t="shared" si="0"/>
        <v>294</v>
      </c>
      <c r="N25" s="257">
        <f t="shared" si="0"/>
        <v>315</v>
      </c>
    </row>
    <row r="26" spans="1:14" ht="16.5" customHeight="1">
      <c r="A26" s="248" t="s">
        <v>82</v>
      </c>
      <c r="B26" s="250" t="s">
        <v>83</v>
      </c>
      <c r="C26" s="248">
        <f>'Temps de travaux des cultures'!$I$24</f>
        <v>0</v>
      </c>
      <c r="D26" s="250">
        <f>'Temps de travaux des cultures'!$J$24</f>
        <v>0</v>
      </c>
      <c r="E26" s="251">
        <f>'Temps de travaux des cultures'!$K$24</f>
        <v>0</v>
      </c>
      <c r="F26" s="248">
        <f>'Temps de travaux généraux'!$H$25</f>
        <v>10</v>
      </c>
      <c r="G26" s="250">
        <f>'Temps de travaux généraux'!$I$25</f>
        <v>0</v>
      </c>
      <c r="H26" s="251">
        <f>'Temps de travaux généraux'!$J$25</f>
        <v>0</v>
      </c>
      <c r="I26" s="248">
        <f>'Alimentation élevages et Temps'!$L$25</f>
        <v>7</v>
      </c>
      <c r="J26" s="447" t="s">
        <v>15</v>
      </c>
      <c r="K26" s="448"/>
      <c r="L26" s="248">
        <f t="shared" si="0"/>
        <v>17</v>
      </c>
      <c r="M26" s="250">
        <f t="shared" si="0"/>
        <v>0</v>
      </c>
      <c r="N26" s="251">
        <f t="shared" si="0"/>
        <v>0</v>
      </c>
    </row>
    <row r="27" spans="1:14" ht="16.5" customHeight="1" thickBot="1">
      <c r="A27" s="255"/>
      <c r="B27" s="256" t="s">
        <v>84</v>
      </c>
      <c r="C27" s="255">
        <f>'Temps de travaux des cultures'!$I$25</f>
        <v>0</v>
      </c>
      <c r="D27" s="256">
        <f>'Temps de travaux des cultures'!$J$25</f>
        <v>0</v>
      </c>
      <c r="E27" s="257">
        <f>'Temps de travaux des cultures'!$K$25</f>
        <v>0</v>
      </c>
      <c r="F27" s="255">
        <f>'Temps de travaux généraux'!$H$26</f>
        <v>10</v>
      </c>
      <c r="G27" s="256">
        <f>'Temps de travaux généraux'!$I$26</f>
        <v>0</v>
      </c>
      <c r="H27" s="257">
        <f>'Temps de travaux généraux'!$J$26</f>
        <v>0</v>
      </c>
      <c r="I27" s="255">
        <f>'Alimentation élevages et Temps'!$L$26</f>
        <v>7</v>
      </c>
      <c r="J27" s="445" t="s">
        <v>16</v>
      </c>
      <c r="K27" s="446"/>
      <c r="L27" s="255">
        <f t="shared" si="0"/>
        <v>17</v>
      </c>
      <c r="M27" s="256">
        <f t="shared" si="0"/>
        <v>0</v>
      </c>
      <c r="N27" s="257">
        <f t="shared" si="0"/>
        <v>0</v>
      </c>
    </row>
    <row r="28" spans="1:14" ht="16.5" customHeight="1">
      <c r="A28" s="248" t="s">
        <v>85</v>
      </c>
      <c r="B28" s="250" t="s">
        <v>86</v>
      </c>
      <c r="C28" s="248">
        <f>'Temps de travaux des cultures'!$I$26</f>
        <v>0</v>
      </c>
      <c r="D28" s="250">
        <f>'Temps de travaux des cultures'!$J$26</f>
        <v>0</v>
      </c>
      <c r="E28" s="251">
        <f>'Temps de travaux des cultures'!$K$26</f>
        <v>0</v>
      </c>
      <c r="F28" s="248">
        <f>'Temps de travaux généraux'!$H$27</f>
        <v>15</v>
      </c>
      <c r="G28" s="250">
        <f>'Temps de travaux généraux'!$I$27</f>
        <v>5</v>
      </c>
      <c r="H28" s="251">
        <f>'Temps de travaux généraux'!$J$27</f>
        <v>10</v>
      </c>
      <c r="I28" s="248">
        <f>'Alimentation élevages et Temps'!$L$27</f>
        <v>7</v>
      </c>
      <c r="J28" s="447" t="s">
        <v>15</v>
      </c>
      <c r="K28" s="448"/>
      <c r="L28" s="248">
        <f t="shared" si="0"/>
        <v>22</v>
      </c>
      <c r="M28" s="250">
        <f t="shared" si="0"/>
        <v>5</v>
      </c>
      <c r="N28" s="251">
        <f t="shared" si="0"/>
        <v>10</v>
      </c>
    </row>
    <row r="29" spans="1:14" ht="16.5" customHeight="1">
      <c r="A29" s="255"/>
      <c r="B29" s="256" t="s">
        <v>87</v>
      </c>
      <c r="C29" s="255">
        <f>'Temps de travaux des cultures'!$I$27</f>
        <v>0</v>
      </c>
      <c r="D29" s="256">
        <f>'Temps de travaux des cultures'!$J$27</f>
        <v>0</v>
      </c>
      <c r="E29" s="257">
        <f>'Temps de travaux des cultures'!$K$27</f>
        <v>0</v>
      </c>
      <c r="F29" s="255">
        <f>'Temps de travaux généraux'!$H$28</f>
        <v>10</v>
      </c>
      <c r="G29" s="256">
        <f>'Temps de travaux généraux'!$I$28</f>
        <v>10</v>
      </c>
      <c r="H29" s="257">
        <f>'Temps de travaux généraux'!$J$28</f>
        <v>20</v>
      </c>
      <c r="I29" s="255">
        <f>'Alimentation élevages et Temps'!$L$28</f>
        <v>7</v>
      </c>
      <c r="J29" s="445" t="s">
        <v>16</v>
      </c>
      <c r="K29" s="446"/>
      <c r="L29" s="255">
        <f t="shared" si="0"/>
        <v>17</v>
      </c>
      <c r="M29" s="256">
        <f t="shared" si="0"/>
        <v>10</v>
      </c>
      <c r="N29" s="257">
        <f t="shared" si="0"/>
        <v>20</v>
      </c>
    </row>
    <row r="30" spans="1:14" ht="16.5" customHeight="1" thickBot="1">
      <c r="A30" s="252"/>
      <c r="B30" s="253" t="s">
        <v>88</v>
      </c>
      <c r="C30" s="252">
        <f>'Temps de travaux des cultures'!$I$28</f>
        <v>0</v>
      </c>
      <c r="D30" s="253">
        <f>'Temps de travaux des cultures'!$J$28</f>
        <v>0</v>
      </c>
      <c r="E30" s="254">
        <f>'Temps de travaux des cultures'!$K$28</f>
        <v>0</v>
      </c>
      <c r="F30" s="252">
        <f>'Temps de travaux généraux'!$H$29</f>
        <v>5</v>
      </c>
      <c r="G30" s="253">
        <f>'Temps de travaux généraux'!$I$29</f>
        <v>0</v>
      </c>
      <c r="H30" s="254">
        <f>'Temps de travaux généraux'!$J$29</f>
        <v>0</v>
      </c>
      <c r="I30" s="252">
        <f>'Alimentation élevages et Temps'!$L$29</f>
        <v>7</v>
      </c>
      <c r="J30" s="449" t="s">
        <v>15</v>
      </c>
      <c r="K30" s="450"/>
      <c r="L30" s="252">
        <f t="shared" si="0"/>
        <v>12</v>
      </c>
      <c r="M30" s="253">
        <f t="shared" si="0"/>
        <v>0</v>
      </c>
      <c r="N30" s="254">
        <f t="shared" si="0"/>
        <v>0</v>
      </c>
    </row>
    <row r="31" spans="1:14" ht="16.5" customHeight="1">
      <c r="A31" s="255" t="s">
        <v>89</v>
      </c>
      <c r="B31" s="256" t="s">
        <v>90</v>
      </c>
      <c r="C31" s="255">
        <f>'Temps de travaux des cultures'!$I$29</f>
        <v>0.5</v>
      </c>
      <c r="D31" s="256">
        <f>'Temps de travaux des cultures'!$J$29</f>
        <v>0</v>
      </c>
      <c r="E31" s="257">
        <f>'Temps de travaux des cultures'!$K$29</f>
        <v>0</v>
      </c>
      <c r="F31" s="255">
        <f>'Temps de travaux généraux'!$H$30</f>
        <v>5</v>
      </c>
      <c r="G31" s="256">
        <f>'Temps de travaux généraux'!$I$30</f>
        <v>0</v>
      </c>
      <c r="H31" s="257">
        <f>'Temps de travaux généraux'!$J$30</f>
        <v>0</v>
      </c>
      <c r="I31" s="255">
        <f>'Alimentation élevages et Temps'!$L$30</f>
        <v>7</v>
      </c>
      <c r="J31" s="447" t="s">
        <v>16</v>
      </c>
      <c r="K31" s="448"/>
      <c r="L31" s="255">
        <f t="shared" si="0"/>
        <v>12.5</v>
      </c>
      <c r="M31" s="256">
        <f t="shared" si="0"/>
        <v>0</v>
      </c>
      <c r="N31" s="257">
        <f t="shared" si="0"/>
        <v>0</v>
      </c>
    </row>
    <row r="32" spans="1:14" ht="16.5" customHeight="1" thickBot="1">
      <c r="A32" s="252"/>
      <c r="B32" s="253" t="s">
        <v>91</v>
      </c>
      <c r="C32" s="252">
        <f>'Temps de travaux des cultures'!$I$30</f>
        <v>2</v>
      </c>
      <c r="D32" s="253">
        <f>'Temps de travaux des cultures'!$J$30</f>
        <v>0</v>
      </c>
      <c r="E32" s="254">
        <f>'Temps de travaux des cultures'!$K$30</f>
        <v>0</v>
      </c>
      <c r="F32" s="252">
        <f>'Temps de travaux généraux'!$H$31</f>
        <v>185</v>
      </c>
      <c r="G32" s="253">
        <f>'Temps de travaux généraux'!$I$31</f>
        <v>180</v>
      </c>
      <c r="H32" s="254">
        <f>'Temps de travaux généraux'!$J$31</f>
        <v>184</v>
      </c>
      <c r="I32" s="252">
        <f>'Alimentation élevages et Temps'!$L$31</f>
        <v>7</v>
      </c>
      <c r="J32" s="449" t="s">
        <v>15</v>
      </c>
      <c r="K32" s="450"/>
      <c r="L32" s="252">
        <f t="shared" si="0"/>
        <v>194</v>
      </c>
      <c r="M32" s="253">
        <f t="shared" si="0"/>
        <v>180</v>
      </c>
      <c r="N32" s="254">
        <f t="shared" si="0"/>
        <v>184</v>
      </c>
    </row>
    <row r="33" spans="1:14" ht="16.5" customHeight="1" thickBot="1">
      <c r="A33" s="252" t="s">
        <v>50</v>
      </c>
      <c r="B33" s="258"/>
      <c r="C33" s="252">
        <f aca="true" t="shared" si="1" ref="C33:N33">SUM(C7:C32)</f>
        <v>774.5</v>
      </c>
      <c r="D33" s="253">
        <f t="shared" si="1"/>
        <v>606</v>
      </c>
      <c r="E33" s="254">
        <f t="shared" si="1"/>
        <v>581</v>
      </c>
      <c r="F33" s="252">
        <f t="shared" si="1"/>
        <v>1303.5</v>
      </c>
      <c r="G33" s="253">
        <f t="shared" si="1"/>
        <v>900</v>
      </c>
      <c r="H33" s="254">
        <f t="shared" si="1"/>
        <v>986.5</v>
      </c>
      <c r="I33" s="252">
        <f t="shared" si="1"/>
        <v>290.5</v>
      </c>
      <c r="J33" s="253">
        <f t="shared" si="1"/>
        <v>0</v>
      </c>
      <c r="K33" s="254">
        <f t="shared" si="1"/>
        <v>0</v>
      </c>
      <c r="L33" s="252">
        <f t="shared" si="1"/>
        <v>2368.5</v>
      </c>
      <c r="M33" s="253">
        <f t="shared" si="1"/>
        <v>1506</v>
      </c>
      <c r="N33" s="254">
        <f t="shared" si="1"/>
        <v>1567.5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20" activePane="bottomLeft" state="frozen"/>
      <selection pane="topLeft" activeCell="K17" sqref="K17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60" t="s">
        <v>37</v>
      </c>
      <c r="B1" s="2"/>
      <c r="C1" s="2"/>
      <c r="E1" s="261" t="s">
        <v>17</v>
      </c>
    </row>
    <row r="2" spans="1:5" ht="31.5" customHeight="1" thickBot="1">
      <c r="A2" s="42" t="s">
        <v>39</v>
      </c>
      <c r="B2" s="2"/>
      <c r="C2" s="2"/>
      <c r="E2" s="262" t="s">
        <v>18</v>
      </c>
    </row>
    <row r="3" spans="1:11" ht="21.75" customHeight="1">
      <c r="A3" s="69" t="s">
        <v>42</v>
      </c>
      <c r="B3" s="70" t="s">
        <v>43</v>
      </c>
      <c r="C3" s="263" t="s">
        <v>149</v>
      </c>
      <c r="D3" s="264"/>
      <c r="E3" s="452" t="s">
        <v>8</v>
      </c>
      <c r="F3" s="410"/>
      <c r="G3" s="410"/>
      <c r="H3" s="263" t="s">
        <v>10</v>
      </c>
      <c r="I3" s="410"/>
      <c r="J3" s="263" t="s">
        <v>19</v>
      </c>
      <c r="K3" s="264"/>
    </row>
    <row r="4" spans="1:11" ht="25.5" customHeight="1" thickBot="1">
      <c r="A4" s="265"/>
      <c r="B4" s="266"/>
      <c r="C4" s="267" t="s">
        <v>20</v>
      </c>
      <c r="D4" s="268" t="s">
        <v>21</v>
      </c>
      <c r="E4" s="416" t="s">
        <v>22</v>
      </c>
      <c r="F4" s="416" t="s">
        <v>23</v>
      </c>
      <c r="G4" s="416" t="s">
        <v>24</v>
      </c>
      <c r="H4" s="417" t="s">
        <v>25</v>
      </c>
      <c r="I4" s="416" t="s">
        <v>24</v>
      </c>
      <c r="J4" s="267" t="s">
        <v>26</v>
      </c>
      <c r="K4" s="163" t="s">
        <v>27</v>
      </c>
    </row>
    <row r="5" spans="1:11" ht="21.75" customHeight="1">
      <c r="A5" s="453" t="s">
        <v>54</v>
      </c>
      <c r="B5" s="454" t="s">
        <v>55</v>
      </c>
      <c r="C5" s="269">
        <f>SUM('Récapitulatif des temps globaux'!$L$7-'Récapitulatif des temps globaux'!$M$7+'Récapitulatif des temps globaux'!$N$7)</f>
        <v>60</v>
      </c>
      <c r="D5" s="270">
        <f>'Récapitulatif des temps globaux'!$N$7</f>
        <v>10</v>
      </c>
      <c r="E5" s="271">
        <f>'Coût global en intrants'!$O$5</f>
        <v>0</v>
      </c>
      <c r="F5" s="271">
        <f>'Coûts de production en eau'!$K$6</f>
        <v>0</v>
      </c>
      <c r="G5" s="58" t="s">
        <v>28</v>
      </c>
      <c r="H5" s="455">
        <f>SUM('Alimentation élevages et Temps'!$J$6+'Alimentation élevages et Temps'!$J$39)</f>
        <v>42.5</v>
      </c>
      <c r="I5" s="58">
        <f>SUM('Dépenses en élevage'!$H$5-'Dépenses en élevage'!$E$5+'Dépenses en élevage'!$H$38-'Dépenses en élevage'!$E$38)</f>
        <v>0</v>
      </c>
      <c r="J5" s="269">
        <f aca="true" t="shared" si="0" ref="J5:J31">SUM(C5,E5:I5)</f>
        <v>102.5</v>
      </c>
      <c r="K5" s="270">
        <f aca="true" t="shared" si="1" ref="K5:K31">SUM(D5:I5)</f>
        <v>52.5</v>
      </c>
    </row>
    <row r="6" spans="1:11" ht="21.75" customHeight="1" thickBot="1">
      <c r="A6" s="40"/>
      <c r="B6" s="31" t="s">
        <v>56</v>
      </c>
      <c r="C6" s="272">
        <f>SUM('Récapitulatif des temps globaux'!$L$8-'Récapitulatif des temps globaux'!$M$8+'Récapitulatif des temps globaux'!$N$8)</f>
        <v>51</v>
      </c>
      <c r="D6" s="273">
        <f>'Récapitulatif des temps globaux'!$N$8</f>
        <v>0</v>
      </c>
      <c r="E6" s="274">
        <f>'Coût global en intrants'!$O$6</f>
        <v>32</v>
      </c>
      <c r="F6" s="274">
        <f>'Coûts de production en eau'!$K$7</f>
        <v>0</v>
      </c>
      <c r="G6" s="275" t="s">
        <v>28</v>
      </c>
      <c r="H6" s="456">
        <f>SUM('Alimentation élevages et Temps'!$J$7+'Alimentation élevages et Temps'!$J$40)</f>
        <v>24</v>
      </c>
      <c r="I6" s="275">
        <f>SUM('Dépenses en élevage'!$H$6-'Dépenses en élevage'!$E$6+'Dépenses en élevage'!$H$39-'Dépenses en élevage'!$E$39)</f>
        <v>0</v>
      </c>
      <c r="J6" s="272">
        <f t="shared" si="0"/>
        <v>107</v>
      </c>
      <c r="K6" s="273">
        <f t="shared" si="1"/>
        <v>56</v>
      </c>
    </row>
    <row r="7" spans="1:11" ht="21.75" customHeight="1">
      <c r="A7" s="457" t="s">
        <v>57</v>
      </c>
      <c r="B7" s="36" t="s">
        <v>58</v>
      </c>
      <c r="C7" s="269">
        <f>SUM('Récapitulatif des temps globaux'!$L$9-'Récapitulatif des temps globaux'!$M$9+'Récapitulatif des temps globaux'!$N$9)</f>
        <v>43.5</v>
      </c>
      <c r="D7" s="270">
        <f>'Récapitulatif des temps globaux'!$N$9</f>
        <v>0</v>
      </c>
      <c r="E7" s="271">
        <f>'Coût global en intrants'!$O$7</f>
        <v>20</v>
      </c>
      <c r="F7" s="271">
        <f>'Coûts de production en eau'!$K$8</f>
        <v>0</v>
      </c>
      <c r="G7" s="58" t="s">
        <v>28</v>
      </c>
      <c r="H7" s="455">
        <f>SUM('Alimentation élevages et Temps'!$J$8+'Alimentation élevages et Temps'!$J$41)</f>
        <v>46.25</v>
      </c>
      <c r="I7" s="58">
        <f>SUM('Dépenses en élevage'!$H$7-'Dépenses en élevage'!$E$7+'Dépenses en élevage'!$H$40-'Dépenses en élevage'!$E$40)</f>
        <v>0</v>
      </c>
      <c r="J7" s="269">
        <f t="shared" si="0"/>
        <v>109.75</v>
      </c>
      <c r="K7" s="270">
        <f t="shared" si="1"/>
        <v>66.25</v>
      </c>
    </row>
    <row r="8" spans="1:11" ht="21.75" customHeight="1" thickBot="1">
      <c r="A8" s="40"/>
      <c r="B8" s="31" t="s">
        <v>59</v>
      </c>
      <c r="C8" s="272">
        <f>SUM('Récapitulatif des temps globaux'!$L$10-'Récapitulatif des temps globaux'!$M$10+'Récapitulatif des temps globaux'!$N$10)</f>
        <v>64.75</v>
      </c>
      <c r="D8" s="273">
        <f>'Récapitulatif des temps globaux'!$N$10</f>
        <v>0</v>
      </c>
      <c r="E8" s="274">
        <f>'Coût global en intrants'!$O$8</f>
        <v>90</v>
      </c>
      <c r="F8" s="274">
        <f>'Coûts de production en eau'!$K$9</f>
        <v>0</v>
      </c>
      <c r="G8" s="275" t="s">
        <v>28</v>
      </c>
      <c r="H8" s="456">
        <f>SUM('Alimentation élevages et Temps'!$J$9+'Alimentation élevages et Temps'!$J$42)</f>
        <v>26.25</v>
      </c>
      <c r="I8" s="275">
        <f>SUM('Dépenses en élevage'!$H$8-'Dépenses en élevage'!$E$8+'Dépenses en élevage'!$H$41-'Dépenses en élevage'!$E$41)</f>
        <v>0</v>
      </c>
      <c r="J8" s="272">
        <f t="shared" si="0"/>
        <v>181</v>
      </c>
      <c r="K8" s="273">
        <f t="shared" si="1"/>
        <v>116.25</v>
      </c>
    </row>
    <row r="9" spans="1:11" ht="21.75" customHeight="1">
      <c r="A9" s="457" t="s">
        <v>60</v>
      </c>
      <c r="B9" s="36" t="s">
        <v>61</v>
      </c>
      <c r="C9" s="269">
        <f>SUM('Récapitulatif des temps globaux'!$L$11-'Récapitulatif des temps globaux'!$M$11+'Récapitulatif des temps globaux'!$N$11)</f>
        <v>54</v>
      </c>
      <c r="D9" s="270">
        <f>'Récapitulatif des temps globaux'!$N$11</f>
        <v>0</v>
      </c>
      <c r="E9" s="271">
        <f>'Coût global en intrants'!$O$9</f>
        <v>0</v>
      </c>
      <c r="F9" s="271">
        <f>'Coûts de production en eau'!$K$10</f>
        <v>0</v>
      </c>
      <c r="G9" s="58" t="s">
        <v>28</v>
      </c>
      <c r="H9" s="455">
        <f>SUM('Alimentation élevages et Temps'!$J$10+'Alimentation élevages et Temps'!$J$43)</f>
        <v>54.5</v>
      </c>
      <c r="I9" s="58">
        <f>SUM('Dépenses en élevage'!$H$9-'Dépenses en élevage'!$E$9+'Dépenses en élevage'!$H$42-'Dépenses en élevage'!$E$42)</f>
        <v>0</v>
      </c>
      <c r="J9" s="269">
        <f t="shared" si="0"/>
        <v>108.5</v>
      </c>
      <c r="K9" s="270">
        <f t="shared" si="1"/>
        <v>54.5</v>
      </c>
    </row>
    <row r="10" spans="1:11" ht="21.75" customHeight="1" thickBot="1">
      <c r="A10" s="457"/>
      <c r="B10" s="458" t="s">
        <v>62</v>
      </c>
      <c r="C10" s="269">
        <f>SUM('Récapitulatif des temps globaux'!$L$12-'Récapitulatif des temps globaux'!$M$12+'Récapitulatif des temps globaux'!$N$12)</f>
        <v>40</v>
      </c>
      <c r="D10" s="270">
        <f>'Récapitulatif des temps globaux'!$N$12</f>
        <v>0</v>
      </c>
      <c r="E10" s="271">
        <f>'Coût global en intrants'!$O$10</f>
        <v>0</v>
      </c>
      <c r="F10" s="271">
        <f>'Coûts de production en eau'!$K$11</f>
        <v>0</v>
      </c>
      <c r="G10" s="58" t="s">
        <v>28</v>
      </c>
      <c r="H10" s="455">
        <f>SUM('Alimentation élevages et Temps'!$J$11+'Alimentation élevages et Temps'!$J$44)</f>
        <v>43.5</v>
      </c>
      <c r="I10" s="58">
        <f>SUM('Dépenses en élevage'!$H$10-'Dépenses en élevage'!$E$10+'Dépenses en élevage'!$H$43-'Dépenses en élevage'!$E$43)</f>
        <v>0</v>
      </c>
      <c r="J10" s="269">
        <f t="shared" si="0"/>
        <v>83.5</v>
      </c>
      <c r="K10" s="270">
        <f t="shared" si="1"/>
        <v>43.5</v>
      </c>
    </row>
    <row r="11" spans="1:11" ht="21.75" customHeight="1">
      <c r="A11" s="453" t="s">
        <v>63</v>
      </c>
      <c r="B11" s="26" t="s">
        <v>64</v>
      </c>
      <c r="C11" s="276">
        <f>SUM('Récapitulatif des temps globaux'!$L$13-'Récapitulatif des temps globaux'!$M$13+'Récapitulatif des temps globaux'!$N$13)</f>
        <v>152.25</v>
      </c>
      <c r="D11" s="277">
        <f>'Récapitulatif des temps globaux'!$N$13</f>
        <v>92</v>
      </c>
      <c r="E11" s="278">
        <f>'Coût global en intrants'!$O$11</f>
        <v>75</v>
      </c>
      <c r="F11" s="278">
        <f>'Coûts de production en eau'!$K$12</f>
        <v>0</v>
      </c>
      <c r="G11" s="279">
        <v>76</v>
      </c>
      <c r="H11" s="459">
        <f>SUM('Alimentation élevages et Temps'!$J$12+'Alimentation élevages et Temps'!$J$45)</f>
        <v>26.9</v>
      </c>
      <c r="I11" s="279">
        <f>SUM('Dépenses en élevage'!$H$11-'Dépenses en élevage'!$E$11+'Dépenses en élevage'!$H$44-'Dépenses en élevage'!$E$44)</f>
        <v>0</v>
      </c>
      <c r="J11" s="276">
        <f t="shared" si="0"/>
        <v>330.15</v>
      </c>
      <c r="K11" s="277">
        <f t="shared" si="1"/>
        <v>269.9</v>
      </c>
    </row>
    <row r="12" spans="1:11" ht="21.75" customHeight="1" thickBot="1">
      <c r="A12" s="457"/>
      <c r="B12" s="36" t="s">
        <v>65</v>
      </c>
      <c r="C12" s="269">
        <f>SUM('Récapitulatif des temps globaux'!$L$14-'Récapitulatif des temps globaux'!$M$14+'Récapitulatif des temps globaux'!$N$14)</f>
        <v>83</v>
      </c>
      <c r="D12" s="270">
        <f>'Récapitulatif des temps globaux'!$N$14</f>
        <v>14</v>
      </c>
      <c r="E12" s="271">
        <f>'Coût global en intrants'!$O$12</f>
        <v>0</v>
      </c>
      <c r="F12" s="271">
        <f>'Coûts de production en eau'!$K$13</f>
        <v>0</v>
      </c>
      <c r="G12" s="58" t="s">
        <v>28</v>
      </c>
      <c r="H12" s="455">
        <f>SUM('Alimentation élevages et Temps'!$J$13+'Alimentation élevages et Temps'!$J$46)</f>
        <v>39.5</v>
      </c>
      <c r="I12" s="58">
        <f>SUM('Dépenses en élevage'!$H$12-'Dépenses en élevage'!$E$12+'Dépenses en élevage'!$H$45-'Dépenses en élevage'!$E$45)</f>
        <v>0</v>
      </c>
      <c r="J12" s="269">
        <f t="shared" si="0"/>
        <v>122.5</v>
      </c>
      <c r="K12" s="270">
        <f t="shared" si="1"/>
        <v>53.5</v>
      </c>
    </row>
    <row r="13" spans="1:11" ht="21.75" customHeight="1">
      <c r="A13" s="453" t="s">
        <v>66</v>
      </c>
      <c r="B13" s="26" t="s">
        <v>67</v>
      </c>
      <c r="C13" s="276">
        <f>SUM('Récapitulatif des temps globaux'!$L$15-'Récapitulatif des temps globaux'!$M$15+'Récapitulatif des temps globaux'!$N$15)</f>
        <v>35.25</v>
      </c>
      <c r="D13" s="277">
        <f>'Récapitulatif des temps globaux'!$N$15</f>
        <v>0</v>
      </c>
      <c r="E13" s="278">
        <f>'Coût global en intrants'!$O$13</f>
        <v>0</v>
      </c>
      <c r="F13" s="278">
        <f>'Coûts de production en eau'!$K$14</f>
        <v>0</v>
      </c>
      <c r="G13" s="279" t="s">
        <v>28</v>
      </c>
      <c r="H13" s="459">
        <f>SUM('Alimentation élevages et Temps'!$J$14+'Alimentation élevages et Temps'!$J$47)</f>
        <v>24.5</v>
      </c>
      <c r="I13" s="279">
        <f>SUM('Dépenses en élevage'!$H$13-'Dépenses en élevage'!$E$13+'Dépenses en élevage'!$H$46-'Dépenses en élevage'!$E$46)</f>
        <v>0</v>
      </c>
      <c r="J13" s="276">
        <f t="shared" si="0"/>
        <v>59.75</v>
      </c>
      <c r="K13" s="277">
        <f t="shared" si="1"/>
        <v>24.5</v>
      </c>
    </row>
    <row r="14" spans="1:11" ht="21.75" customHeight="1" thickBot="1">
      <c r="A14" s="457"/>
      <c r="B14" s="36" t="s">
        <v>68</v>
      </c>
      <c r="C14" s="269">
        <f>SUM('Récapitulatif des temps globaux'!$L$16-'Récapitulatif des temps globaux'!$M$16+'Récapitulatif des temps globaux'!$N$16)</f>
        <v>40.25</v>
      </c>
      <c r="D14" s="270">
        <f>'Récapitulatif des temps globaux'!$N$16</f>
        <v>0</v>
      </c>
      <c r="E14" s="271">
        <f>'Coût global en intrants'!$O$14</f>
        <v>0</v>
      </c>
      <c r="F14" s="271">
        <f>'Coûts de production en eau'!$K$15</f>
        <v>0</v>
      </c>
      <c r="G14" s="58" t="s">
        <v>28</v>
      </c>
      <c r="H14" s="455">
        <f>SUM('Alimentation élevages et Temps'!$J$15+'Alimentation élevages et Temps'!$J$48)</f>
        <v>42.75</v>
      </c>
      <c r="I14" s="58">
        <f>SUM('Dépenses en élevage'!$H$14-'Dépenses en élevage'!$E$14+'Dépenses en élevage'!$H$47-'Dépenses en élevage'!$E$47)</f>
        <v>0</v>
      </c>
      <c r="J14" s="269">
        <f t="shared" si="0"/>
        <v>83</v>
      </c>
      <c r="K14" s="270">
        <f t="shared" si="1"/>
        <v>42.75</v>
      </c>
    </row>
    <row r="15" spans="1:11" ht="21.75" customHeight="1">
      <c r="A15" s="453" t="s">
        <v>69</v>
      </c>
      <c r="B15" s="26" t="s">
        <v>70</v>
      </c>
      <c r="C15" s="276">
        <f>SUM('Récapitulatif des temps globaux'!$L$17-'Récapitulatif des temps globaux'!$M$17+'Récapitulatif des temps globaux'!$N$17)</f>
        <v>39</v>
      </c>
      <c r="D15" s="277">
        <f>'Récapitulatif des temps globaux'!$N$17</f>
        <v>20</v>
      </c>
      <c r="E15" s="278">
        <f>'Coût global en intrants'!$O$15</f>
        <v>0</v>
      </c>
      <c r="F15" s="278">
        <f>'Coûts de production en eau'!$K$16</f>
        <v>0</v>
      </c>
      <c r="G15" s="279" t="s">
        <v>28</v>
      </c>
      <c r="H15" s="459">
        <f>SUM('Alimentation élevages et Temps'!$J$16+'Alimentation élevages et Temps'!$J$49)</f>
        <v>24.5</v>
      </c>
      <c r="I15" s="279">
        <f>SUM('Dépenses en élevage'!$H$15-'Dépenses en élevage'!$E$15+'Dépenses en élevage'!$H$48-'Dépenses en élevage'!$E$48)</f>
        <v>0</v>
      </c>
      <c r="J15" s="276">
        <f t="shared" si="0"/>
        <v>63.5</v>
      </c>
      <c r="K15" s="277">
        <f t="shared" si="1"/>
        <v>44.5</v>
      </c>
    </row>
    <row r="16" spans="1:11" ht="21.75" customHeight="1">
      <c r="A16" s="457"/>
      <c r="B16" s="36" t="s">
        <v>71</v>
      </c>
      <c r="C16" s="269">
        <f>SUM('Récapitulatif des temps globaux'!$L$18-'Récapitulatif des temps globaux'!$M$18+'Récapitulatif des temps globaux'!$N$18)</f>
        <v>29</v>
      </c>
      <c r="D16" s="270">
        <f>'Récapitulatif des temps globaux'!$N$18</f>
        <v>0</v>
      </c>
      <c r="E16" s="271">
        <f>'Coût global en intrants'!$O$16</f>
        <v>0</v>
      </c>
      <c r="F16" s="271">
        <f>'Coûts de production en eau'!$K$17</f>
        <v>0</v>
      </c>
      <c r="G16" s="58" t="s">
        <v>28</v>
      </c>
      <c r="H16" s="455">
        <f>SUM('Alimentation élevages et Temps'!$J$17+'Alimentation élevages et Temps'!$J$50)</f>
        <v>24.5</v>
      </c>
      <c r="I16" s="58">
        <f>SUM('Dépenses en élevage'!$H$16-'Dépenses en élevage'!$E$16+'Dépenses en élevage'!$H$49-'Dépenses en élevage'!$E$49)</f>
        <v>0</v>
      </c>
      <c r="J16" s="269">
        <f t="shared" si="0"/>
        <v>53.5</v>
      </c>
      <c r="K16" s="270">
        <f t="shared" si="1"/>
        <v>24.5</v>
      </c>
    </row>
    <row r="17" spans="1:11" ht="21.75" customHeight="1" thickBot="1">
      <c r="A17" s="40"/>
      <c r="B17" s="31" t="s">
        <v>72</v>
      </c>
      <c r="C17" s="272">
        <f>SUM('Récapitulatif des temps globaux'!$L$19-'Récapitulatif des temps globaux'!$M$19+'Récapitulatif des temps globaux'!$N$19)</f>
        <v>29.5</v>
      </c>
      <c r="D17" s="273">
        <f>'Récapitulatif des temps globaux'!$N$19</f>
        <v>0</v>
      </c>
      <c r="E17" s="274">
        <f>'Coût global en intrants'!$O$17</f>
        <v>0</v>
      </c>
      <c r="F17" s="274">
        <f>'Coûts de production en eau'!$K$18</f>
        <v>0</v>
      </c>
      <c r="G17" s="275" t="s">
        <v>28</v>
      </c>
      <c r="H17" s="456">
        <f>SUM('Alimentation élevages et Temps'!$J$18+'Alimentation élevages et Temps'!$J$51)</f>
        <v>0</v>
      </c>
      <c r="I17" s="275">
        <f>SUM('Dépenses en élevage'!$H$17-'Dépenses en élevage'!$E$17+'Dépenses en élevage'!$H$50-'Dépenses en élevage'!$E$50)</f>
        <v>0</v>
      </c>
      <c r="J17" s="272">
        <f t="shared" si="0"/>
        <v>29.5</v>
      </c>
      <c r="K17" s="273">
        <f t="shared" si="1"/>
        <v>0</v>
      </c>
    </row>
    <row r="18" spans="1:11" ht="21.75" customHeight="1">
      <c r="A18" s="457" t="s">
        <v>73</v>
      </c>
      <c r="B18" s="36" t="s">
        <v>74</v>
      </c>
      <c r="C18" s="269">
        <f>SUM('Récapitulatif des temps globaux'!$L$20-'Récapitulatif des temps globaux'!$M$20+'Récapitulatif des temps globaux'!$N$20)</f>
        <v>29</v>
      </c>
      <c r="D18" s="270">
        <f>'Récapitulatif des temps globaux'!$N$20</f>
        <v>10</v>
      </c>
      <c r="E18" s="271">
        <f>'Coût global en intrants'!$O$18</f>
        <v>0</v>
      </c>
      <c r="F18" s="271">
        <f>'Coûts de production en eau'!$K$19</f>
        <v>0</v>
      </c>
      <c r="G18" s="58" t="s">
        <v>28</v>
      </c>
      <c r="H18" s="455">
        <f>SUM('Alimentation élevages et Temps'!$J$19+'Alimentation élevages et Temps'!$J$52)</f>
        <v>0</v>
      </c>
      <c r="I18" s="58">
        <f>SUM('Dépenses en élevage'!$H$18-'Dépenses en élevage'!$E$18+'Dépenses en élevage'!$H$51-'Dépenses en élevage'!$E$51)</f>
        <v>0</v>
      </c>
      <c r="J18" s="269">
        <f t="shared" si="0"/>
        <v>29</v>
      </c>
      <c r="K18" s="270">
        <f t="shared" si="1"/>
        <v>10</v>
      </c>
    </row>
    <row r="19" spans="1:11" ht="21.75" customHeight="1" thickBot="1">
      <c r="A19" s="40"/>
      <c r="B19" s="31" t="s">
        <v>75</v>
      </c>
      <c r="C19" s="272">
        <f>SUM('Récapitulatif des temps globaux'!$L$21-'Récapitulatif des temps globaux'!$M$21+'Récapitulatif des temps globaux'!$N$21)</f>
        <v>360</v>
      </c>
      <c r="D19" s="273">
        <f>'Récapitulatif des temps globaux'!$N$21</f>
        <v>286</v>
      </c>
      <c r="E19" s="274">
        <f>'Coût global en intrants'!$O$19</f>
        <v>0</v>
      </c>
      <c r="F19" s="274">
        <f>'Coûts de production en eau'!$K$20</f>
        <v>0</v>
      </c>
      <c r="G19" s="275">
        <v>35</v>
      </c>
      <c r="H19" s="456">
        <f>SUM('Alimentation élevages et Temps'!$J$20+'Alimentation élevages et Temps'!$J$53)</f>
        <v>32</v>
      </c>
      <c r="I19" s="275">
        <f>SUM('Dépenses en élevage'!$H$19-'Dépenses en élevage'!$E$19+'Dépenses en élevage'!$H$52-'Dépenses en élevage'!$E$52)</f>
        <v>0</v>
      </c>
      <c r="J19" s="272">
        <f t="shared" si="0"/>
        <v>427</v>
      </c>
      <c r="K19" s="273">
        <f t="shared" si="1"/>
        <v>353</v>
      </c>
    </row>
    <row r="20" spans="1:11" ht="21.75" customHeight="1">
      <c r="A20" s="457" t="s">
        <v>76</v>
      </c>
      <c r="B20" s="36" t="s">
        <v>77</v>
      </c>
      <c r="C20" s="269">
        <f>SUM('Récapitulatif des temps globaux'!$L$22-'Récapitulatif des temps globaux'!$M$22+'Récapitulatif des temps globaux'!$N$22)</f>
        <v>194.5</v>
      </c>
      <c r="D20" s="270">
        <f>'Récapitulatif des temps globaux'!$N$22</f>
        <v>167</v>
      </c>
      <c r="E20" s="271">
        <f>'Coût global en intrants'!$O$20</f>
        <v>0</v>
      </c>
      <c r="F20" s="271">
        <f>'Coûts de production en eau'!$K$21</f>
        <v>0</v>
      </c>
      <c r="G20" s="58">
        <v>184</v>
      </c>
      <c r="H20" s="455">
        <f>SUM('Alimentation élevages et Temps'!$J$21+'Alimentation élevages et Temps'!$J$54)</f>
        <v>0</v>
      </c>
      <c r="I20" s="58">
        <f>SUM('Dépenses en élevage'!$H$20-'Dépenses en élevage'!$E$20+'Dépenses en élevage'!$H$53-'Dépenses en élevage'!$E$53)</f>
        <v>0</v>
      </c>
      <c r="J20" s="269">
        <f t="shared" si="0"/>
        <v>378.5</v>
      </c>
      <c r="K20" s="270">
        <f t="shared" si="1"/>
        <v>351</v>
      </c>
    </row>
    <row r="21" spans="1:11" ht="21.75" customHeight="1" thickBot="1">
      <c r="A21" s="457"/>
      <c r="B21" s="36" t="s">
        <v>78</v>
      </c>
      <c r="C21" s="269">
        <f>SUM('Récapitulatif des temps globaux'!$L$23-'Récapitulatif des temps globaux'!$M$23+'Récapitulatif des temps globaux'!$N$23)</f>
        <v>145.5</v>
      </c>
      <c r="D21" s="270">
        <f>'Récapitulatif des temps globaux'!$N$23</f>
        <v>124.5</v>
      </c>
      <c r="E21" s="271">
        <f>'Coût global en intrants'!$O$21</f>
        <v>291</v>
      </c>
      <c r="F21" s="271">
        <f>'Coûts de production en eau'!$K$22</f>
        <v>0</v>
      </c>
      <c r="G21" s="58">
        <v>15</v>
      </c>
      <c r="H21" s="455">
        <f>SUM('Alimentation élevages et Temps'!$J$22+'Alimentation élevages et Temps'!$J$55)</f>
        <v>0</v>
      </c>
      <c r="I21" s="58">
        <f>SUM('Dépenses en élevage'!$H$21-'Dépenses en élevage'!$E$21+'Dépenses en élevage'!$H$54-'Dépenses en élevage'!$E$54)</f>
        <v>9</v>
      </c>
      <c r="J21" s="269">
        <f t="shared" si="0"/>
        <v>460.5</v>
      </c>
      <c r="K21" s="270">
        <f t="shared" si="1"/>
        <v>439.5</v>
      </c>
    </row>
    <row r="22" spans="1:11" ht="21.75" customHeight="1">
      <c r="A22" s="453" t="s">
        <v>79</v>
      </c>
      <c r="B22" s="26" t="s">
        <v>80</v>
      </c>
      <c r="C22" s="276">
        <f>SUM('Récapitulatif des temps globaux'!$L$24-'Récapitulatif des temps globaux'!$M$24+'Récapitulatif des temps globaux'!$N$24)</f>
        <v>337</v>
      </c>
      <c r="D22" s="277">
        <f>'Récapitulatif des temps globaux'!$N$24</f>
        <v>315</v>
      </c>
      <c r="E22" s="278">
        <f>'Coût global en intrants'!$O$22</f>
        <v>0</v>
      </c>
      <c r="F22" s="278">
        <f>'Coûts de production en eau'!$K$23</f>
        <v>0</v>
      </c>
      <c r="G22" s="279" t="s">
        <v>28</v>
      </c>
      <c r="H22" s="459">
        <f>SUM('Alimentation élevages et Temps'!$J$23+'Alimentation élevages et Temps'!$J$56)</f>
        <v>0</v>
      </c>
      <c r="I22" s="279">
        <f>SUM('Dépenses en élevage'!$H$22-'Dépenses en élevage'!$E$22+'Dépenses en élevage'!$H$55-'Dépenses en élevage'!$E$55)</f>
        <v>0</v>
      </c>
      <c r="J22" s="276">
        <f t="shared" si="0"/>
        <v>337</v>
      </c>
      <c r="K22" s="277">
        <f t="shared" si="1"/>
        <v>315</v>
      </c>
    </row>
    <row r="23" spans="1:11" ht="21.75" customHeight="1" thickBot="1">
      <c r="A23" s="457"/>
      <c r="B23" s="36" t="s">
        <v>81</v>
      </c>
      <c r="C23" s="269">
        <f>SUM('Récapitulatif des temps globaux'!$L$25-'Récapitulatif des temps globaux'!$M$25+'Récapitulatif des temps globaux'!$N$25)</f>
        <v>332</v>
      </c>
      <c r="D23" s="270">
        <f>'Récapitulatif des temps globaux'!$N$25</f>
        <v>315</v>
      </c>
      <c r="E23" s="271">
        <f>'Coût global en intrants'!$O$23</f>
        <v>0</v>
      </c>
      <c r="F23" s="271">
        <f>'Coûts de production en eau'!$K$24</f>
        <v>0</v>
      </c>
      <c r="G23" s="58" t="s">
        <v>28</v>
      </c>
      <c r="H23" s="455">
        <f>SUM('Alimentation élevages et Temps'!$J$24+'Alimentation élevages et Temps'!$J$57)</f>
        <v>0</v>
      </c>
      <c r="I23" s="58">
        <f>SUM('Dépenses en élevage'!$H$23-'Dépenses en élevage'!$E$23+'Dépenses en élevage'!$H$56-'Dépenses en élevage'!$E$56)</f>
        <v>9</v>
      </c>
      <c r="J23" s="269">
        <f t="shared" si="0"/>
        <v>341</v>
      </c>
      <c r="K23" s="270">
        <f t="shared" si="1"/>
        <v>324</v>
      </c>
    </row>
    <row r="24" spans="1:11" ht="21.75" customHeight="1">
      <c r="A24" s="453" t="s">
        <v>82</v>
      </c>
      <c r="B24" s="26" t="s">
        <v>83</v>
      </c>
      <c r="C24" s="276">
        <f>SUM('Récapitulatif des temps globaux'!$L$26-'Récapitulatif des temps globaux'!$M$26+'Récapitulatif des temps globaux'!$N$26)</f>
        <v>17</v>
      </c>
      <c r="D24" s="277">
        <f>'Récapitulatif des temps globaux'!$N$26</f>
        <v>0</v>
      </c>
      <c r="E24" s="278">
        <f>'Coût global en intrants'!$O$24</f>
        <v>0</v>
      </c>
      <c r="F24" s="278">
        <f>'Coûts de production en eau'!$K$25</f>
        <v>0</v>
      </c>
      <c r="G24" s="279" t="s">
        <v>28</v>
      </c>
      <c r="H24" s="459">
        <f>SUM('Alimentation élevages et Temps'!$J$25+'Alimentation élevages et Temps'!$J$58)</f>
        <v>0</v>
      </c>
      <c r="I24" s="279">
        <f>SUM('Dépenses en élevage'!$H$24-'Dépenses en élevage'!$E$24+'Dépenses en élevage'!$H$57-'Dépenses en élevage'!$E$57)</f>
        <v>0</v>
      </c>
      <c r="J24" s="276">
        <f t="shared" si="0"/>
        <v>17</v>
      </c>
      <c r="K24" s="277">
        <f t="shared" si="1"/>
        <v>0</v>
      </c>
    </row>
    <row r="25" spans="1:11" ht="21.75" customHeight="1" thickBot="1">
      <c r="A25" s="457"/>
      <c r="B25" s="36" t="s">
        <v>84</v>
      </c>
      <c r="C25" s="269">
        <f>SUM('Récapitulatif des temps globaux'!$L$27-'Récapitulatif des temps globaux'!$M$27+'Récapitulatif des temps globaux'!$N$27)</f>
        <v>17</v>
      </c>
      <c r="D25" s="270">
        <f>'Récapitulatif des temps globaux'!$N$27</f>
        <v>0</v>
      </c>
      <c r="E25" s="271">
        <f>'Coût global en intrants'!$O$25</f>
        <v>0</v>
      </c>
      <c r="F25" s="271">
        <f>'Coûts de production en eau'!$K$26</f>
        <v>0</v>
      </c>
      <c r="G25" s="58" t="s">
        <v>28</v>
      </c>
      <c r="H25" s="455">
        <f>SUM('Alimentation élevages et Temps'!$J$26+'Alimentation élevages et Temps'!$J$59)</f>
        <v>43</v>
      </c>
      <c r="I25" s="58">
        <f>SUM('Dépenses en élevage'!$H$25-'Dépenses en élevage'!$E$25+'Dépenses en élevage'!$H$58-'Dépenses en élevage'!$E$58)</f>
        <v>9</v>
      </c>
      <c r="J25" s="269">
        <f t="shared" si="0"/>
        <v>69</v>
      </c>
      <c r="K25" s="270">
        <f t="shared" si="1"/>
        <v>52</v>
      </c>
    </row>
    <row r="26" spans="1:11" ht="21.75" customHeight="1">
      <c r="A26" s="453" t="s">
        <v>85</v>
      </c>
      <c r="B26" s="26" t="s">
        <v>86</v>
      </c>
      <c r="C26" s="276">
        <f>SUM('Récapitulatif des temps globaux'!$L$28-'Récapitulatif des temps globaux'!$M$28+'Récapitulatif des temps globaux'!$N$28)</f>
        <v>27</v>
      </c>
      <c r="D26" s="277">
        <f>'Récapitulatif des temps globaux'!$N$28</f>
        <v>10</v>
      </c>
      <c r="E26" s="278">
        <f>'Coût global en intrants'!$O$26</f>
        <v>0</v>
      </c>
      <c r="F26" s="278">
        <f>'Coûts de production en eau'!$K$27</f>
        <v>0</v>
      </c>
      <c r="G26" s="279" t="s">
        <v>28</v>
      </c>
      <c r="H26" s="459">
        <f>SUM('Alimentation élevages et Temps'!$J$27+'Alimentation élevages et Temps'!$J$60)</f>
        <v>21</v>
      </c>
      <c r="I26" s="279">
        <f>SUM('Dépenses en élevage'!$H$26-'Dépenses en élevage'!$E$26+'Dépenses en élevage'!$H$59-'Dépenses en élevage'!$E$59)</f>
        <v>0</v>
      </c>
      <c r="J26" s="276">
        <f t="shared" si="0"/>
        <v>48</v>
      </c>
      <c r="K26" s="277">
        <f t="shared" si="1"/>
        <v>31</v>
      </c>
    </row>
    <row r="27" spans="1:11" ht="21.75" customHeight="1">
      <c r="A27" s="457"/>
      <c r="B27" s="36" t="s">
        <v>87</v>
      </c>
      <c r="C27" s="269">
        <f>SUM('Récapitulatif des temps globaux'!$L$29-'Récapitulatif des temps globaux'!$M$29+'Récapitulatif des temps globaux'!$N$29)</f>
        <v>27</v>
      </c>
      <c r="D27" s="270">
        <f>'Récapitulatif des temps globaux'!$N$29</f>
        <v>20</v>
      </c>
      <c r="E27" s="271">
        <f>'Coût global en intrants'!$O$27</f>
        <v>0</v>
      </c>
      <c r="F27" s="271">
        <f>'Coûts de production en eau'!$K$28</f>
        <v>0</v>
      </c>
      <c r="G27" s="58" t="s">
        <v>28</v>
      </c>
      <c r="H27" s="455">
        <f>SUM('Alimentation élevages et Temps'!$J$28+'Alimentation élevages et Temps'!$J$61)</f>
        <v>17.5</v>
      </c>
      <c r="I27" s="58">
        <f>SUM('Dépenses en élevage'!$H$27-'Dépenses en élevage'!$E$27+'Dépenses en élevage'!$H$60-'Dépenses en élevage'!$E$60)</f>
        <v>12</v>
      </c>
      <c r="J27" s="269">
        <f t="shared" si="0"/>
        <v>56.5</v>
      </c>
      <c r="K27" s="270">
        <f t="shared" si="1"/>
        <v>49.5</v>
      </c>
    </row>
    <row r="28" spans="1:11" ht="21.75" customHeight="1" thickBot="1">
      <c r="A28" s="40"/>
      <c r="B28" s="31" t="s">
        <v>88</v>
      </c>
      <c r="C28" s="272">
        <f>SUM('Récapitulatif des temps globaux'!$L$30-'Récapitulatif des temps globaux'!$M$30+'Récapitulatif des temps globaux'!$N$30)</f>
        <v>12</v>
      </c>
      <c r="D28" s="273">
        <f>'Récapitulatif des temps globaux'!$N$30</f>
        <v>0</v>
      </c>
      <c r="E28" s="274">
        <f>'Coût global en intrants'!$O$28</f>
        <v>0</v>
      </c>
      <c r="F28" s="274">
        <f>'Coûts de production en eau'!$K$29</f>
        <v>0</v>
      </c>
      <c r="G28" s="275" t="s">
        <v>28</v>
      </c>
      <c r="H28" s="456">
        <f>SUM('Alimentation élevages et Temps'!$J$29+'Alimentation élevages et Temps'!$J$62)</f>
        <v>0</v>
      </c>
      <c r="I28" s="275">
        <f>SUM('Dépenses en élevage'!$H$28-'Dépenses en élevage'!$E$28+'Dépenses en élevage'!$H$61-'Dépenses en élevage'!$E$61)</f>
        <v>0</v>
      </c>
      <c r="J28" s="272">
        <f t="shared" si="0"/>
        <v>12</v>
      </c>
      <c r="K28" s="273">
        <f t="shared" si="1"/>
        <v>0</v>
      </c>
    </row>
    <row r="29" spans="1:11" ht="21.75" customHeight="1">
      <c r="A29" s="457" t="s">
        <v>89</v>
      </c>
      <c r="B29" s="36" t="s">
        <v>90</v>
      </c>
      <c r="C29" s="269">
        <f>SUM('Récapitulatif des temps globaux'!$L$31-'Récapitulatif des temps globaux'!$M$31+'Récapitulatif des temps globaux'!$N$31)</f>
        <v>12.5</v>
      </c>
      <c r="D29" s="270">
        <f>'Récapitulatif des temps globaux'!$N$31</f>
        <v>0</v>
      </c>
      <c r="E29" s="271">
        <f>'Coût global en intrants'!$O$29</f>
        <v>172.5</v>
      </c>
      <c r="F29" s="271">
        <f>'Coûts de production en eau'!$K$30</f>
        <v>0</v>
      </c>
      <c r="G29" s="58" t="s">
        <v>28</v>
      </c>
      <c r="H29" s="455">
        <f>SUM('Alimentation élevages et Temps'!$J$30+'Alimentation élevages et Temps'!$J$63)</f>
        <v>7</v>
      </c>
      <c r="I29" s="58">
        <f>SUM('Dépenses en élevage'!$H$29-'Dépenses en élevage'!$E$29+'Dépenses en élevage'!$H$62-'Dépenses en élevage'!$E$62)</f>
        <v>12</v>
      </c>
      <c r="J29" s="269">
        <f t="shared" si="0"/>
        <v>204</v>
      </c>
      <c r="K29" s="270">
        <f t="shared" si="1"/>
        <v>191.5</v>
      </c>
    </row>
    <row r="30" spans="1:11" ht="21.75" customHeight="1" thickBot="1">
      <c r="A30" s="40"/>
      <c r="B30" s="31" t="s">
        <v>91</v>
      </c>
      <c r="C30" s="272">
        <f>SUM('Récapitulatif des temps globaux'!$L$32-'Récapitulatif des temps globaux'!$M$32+'Récapitulatif des temps globaux'!$N$32)</f>
        <v>198</v>
      </c>
      <c r="D30" s="273">
        <f>'Récapitulatif des temps globaux'!$N$32</f>
        <v>184</v>
      </c>
      <c r="E30" s="274">
        <f>'Coût global en intrants'!$O$30</f>
        <v>230</v>
      </c>
      <c r="F30" s="274">
        <f>'Coûts de production en eau'!$K$31</f>
        <v>0</v>
      </c>
      <c r="G30" s="275" t="s">
        <v>28</v>
      </c>
      <c r="H30" s="456">
        <f>SUM('Alimentation élevages et Temps'!$J$31+'Alimentation élevages et Temps'!$J$64)</f>
        <v>0</v>
      </c>
      <c r="I30" s="275">
        <f>SUM('Dépenses en élevage'!$H$30-'Dépenses en élevage'!$E$30+'Dépenses en élevage'!$H$63-'Dépenses en élevage'!$E$63)</f>
        <v>0</v>
      </c>
      <c r="J30" s="272">
        <f t="shared" si="0"/>
        <v>428</v>
      </c>
      <c r="K30" s="273">
        <f t="shared" si="1"/>
        <v>414</v>
      </c>
    </row>
    <row r="31" spans="1:11" ht="21.75" customHeight="1" thickBot="1">
      <c r="A31" s="40" t="s">
        <v>50</v>
      </c>
      <c r="B31" s="280"/>
      <c r="C31" s="272">
        <f aca="true" t="shared" si="2" ref="C31:I31">SUM(C5:C30)</f>
        <v>2430</v>
      </c>
      <c r="D31" s="274">
        <f t="shared" si="2"/>
        <v>1567.5</v>
      </c>
      <c r="E31" s="272">
        <f t="shared" si="2"/>
        <v>910.5</v>
      </c>
      <c r="F31" s="274">
        <f t="shared" si="2"/>
        <v>0</v>
      </c>
      <c r="G31" s="274">
        <f t="shared" si="2"/>
        <v>310</v>
      </c>
      <c r="H31" s="272">
        <f t="shared" si="2"/>
        <v>540.15</v>
      </c>
      <c r="I31" s="274">
        <f t="shared" si="2"/>
        <v>51</v>
      </c>
      <c r="J31" s="272">
        <f t="shared" si="0"/>
        <v>4241.65</v>
      </c>
      <c r="K31" s="273">
        <f t="shared" si="1"/>
        <v>3379.15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13" activePane="bottomLeft" state="frozen"/>
      <selection pane="topLeft" activeCell="K17" sqref="K17"/>
      <selection pane="bottomLeft" activeCell="A1" sqref="A1"/>
    </sheetView>
  </sheetViews>
  <sheetFormatPr defaultColWidth="11.00390625" defaultRowHeight="21.75" customHeight="1"/>
  <cols>
    <col min="1" max="14" width="10.00390625" style="283" customWidth="1"/>
    <col min="15" max="16384" width="12.75390625" style="283" customWidth="1"/>
  </cols>
  <sheetData>
    <row r="1" spans="1:10" ht="21.75" customHeight="1">
      <c r="A1" s="281" t="s">
        <v>37</v>
      </c>
      <c r="B1" s="282"/>
      <c r="C1" s="282"/>
      <c r="E1" s="284"/>
      <c r="F1" s="285"/>
      <c r="G1" s="285"/>
      <c r="H1" s="285" t="s">
        <v>29</v>
      </c>
      <c r="I1" s="285"/>
      <c r="J1" s="285"/>
    </row>
    <row r="2" spans="1:10" ht="21.75" customHeight="1">
      <c r="A2" s="286" t="s">
        <v>39</v>
      </c>
      <c r="B2" s="282"/>
      <c r="C2" s="282"/>
      <c r="E2" s="284"/>
      <c r="F2" s="285"/>
      <c r="G2" s="285"/>
      <c r="H2" s="285" t="s">
        <v>30</v>
      </c>
      <c r="I2" s="285"/>
      <c r="J2" s="285"/>
    </row>
    <row r="3" spans="1:11" ht="21.75" customHeight="1" thickBo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7"/>
    </row>
    <row r="4" spans="1:14" ht="18.75" customHeight="1">
      <c r="A4" s="288"/>
      <c r="B4" s="289"/>
      <c r="C4" s="290" t="s">
        <v>8</v>
      </c>
      <c r="D4" s="291"/>
      <c r="E4" s="292"/>
      <c r="F4" s="293" t="s">
        <v>10</v>
      </c>
      <c r="G4" s="291"/>
      <c r="H4" s="291"/>
      <c r="I4" s="291"/>
      <c r="J4" s="291"/>
      <c r="K4" s="291"/>
      <c r="L4" s="294" t="s">
        <v>31</v>
      </c>
      <c r="M4" s="295"/>
      <c r="N4" s="292"/>
    </row>
    <row r="5" spans="1:14" ht="15.75" customHeight="1">
      <c r="A5" s="296"/>
      <c r="B5" s="297"/>
      <c r="C5" s="298" t="s">
        <v>32</v>
      </c>
      <c r="D5" s="299"/>
      <c r="E5" s="300"/>
      <c r="F5" s="301" t="s">
        <v>33</v>
      </c>
      <c r="G5" s="302"/>
      <c r="H5" s="303"/>
      <c r="I5" s="301" t="s">
        <v>34</v>
      </c>
      <c r="J5" s="302"/>
      <c r="K5" s="302"/>
      <c r="L5" s="298" t="s">
        <v>35</v>
      </c>
      <c r="M5" s="299"/>
      <c r="N5" s="300"/>
    </row>
    <row r="6" spans="1:14" ht="19.5" customHeight="1">
      <c r="A6" s="296" t="s">
        <v>42</v>
      </c>
      <c r="B6" s="297" t="s">
        <v>43</v>
      </c>
      <c r="C6" s="304" t="s">
        <v>110</v>
      </c>
      <c r="D6" s="305"/>
      <c r="E6" s="306" t="s">
        <v>96</v>
      </c>
      <c r="F6" s="301" t="s">
        <v>110</v>
      </c>
      <c r="G6" s="302"/>
      <c r="H6" s="307" t="s">
        <v>96</v>
      </c>
      <c r="I6" s="301" t="s">
        <v>110</v>
      </c>
      <c r="J6" s="302"/>
      <c r="K6" s="308" t="s">
        <v>96</v>
      </c>
      <c r="L6" s="304" t="s">
        <v>110</v>
      </c>
      <c r="M6" s="309"/>
      <c r="N6" s="306" t="s">
        <v>96</v>
      </c>
    </row>
    <row r="7" spans="1:14" ht="27" customHeight="1" thickBot="1">
      <c r="A7" s="310"/>
      <c r="B7" s="311"/>
      <c r="C7" s="312" t="s">
        <v>116</v>
      </c>
      <c r="D7" s="313" t="s">
        <v>117</v>
      </c>
      <c r="E7" s="314" t="s">
        <v>118</v>
      </c>
      <c r="F7" s="315" t="s">
        <v>116</v>
      </c>
      <c r="G7" s="316" t="s">
        <v>117</v>
      </c>
      <c r="H7" s="314" t="s">
        <v>118</v>
      </c>
      <c r="I7" s="315" t="s">
        <v>36</v>
      </c>
      <c r="J7" s="316" t="s">
        <v>117</v>
      </c>
      <c r="K7" s="317" t="s">
        <v>118</v>
      </c>
      <c r="L7" s="312" t="s">
        <v>116</v>
      </c>
      <c r="M7" s="316" t="s">
        <v>117</v>
      </c>
      <c r="N7" s="314" t="s">
        <v>118</v>
      </c>
    </row>
    <row r="8" spans="1:14" ht="21.75" customHeight="1">
      <c r="A8" s="318" t="s">
        <v>54</v>
      </c>
      <c r="B8" s="319" t="s">
        <v>55</v>
      </c>
      <c r="C8" s="320">
        <f>'Récapitulatif des récoltes'!$C$6</f>
        <v>0</v>
      </c>
      <c r="D8" s="321">
        <f>'Récapitulatif des récoltes'!$D$6</f>
        <v>0</v>
      </c>
      <c r="E8" s="322">
        <f>'Récapitulatif des récoltes'!$E$6</f>
        <v>0</v>
      </c>
      <c r="F8" s="323">
        <f>'Production du lait'!$J$6</f>
        <v>0</v>
      </c>
      <c r="G8" s="323">
        <f>'Production du lait'!$E$6</f>
        <v>0</v>
      </c>
      <c r="H8" s="322">
        <f>'Production du lait'!$I$6</f>
        <v>0</v>
      </c>
      <c r="I8" s="323">
        <f>'Mouvements des troupeaux'!$Q$5</f>
        <v>0</v>
      </c>
      <c r="J8" s="323">
        <f>'Mouvements des troupeaux'!$R$5</f>
        <v>0</v>
      </c>
      <c r="K8" s="323">
        <f>'Mouvements des troupeaux'!$E$5</f>
        <v>0</v>
      </c>
      <c r="L8" s="320">
        <f aca="true" t="shared" si="0" ref="L8:N33">SUM(I8,F8,C8)</f>
        <v>0</v>
      </c>
      <c r="M8" s="323">
        <f t="shared" si="0"/>
        <v>0</v>
      </c>
      <c r="N8" s="322">
        <f t="shared" si="0"/>
        <v>0</v>
      </c>
    </row>
    <row r="9" spans="1:14" ht="21.75" customHeight="1" thickBot="1">
      <c r="A9" s="324"/>
      <c r="B9" s="325" t="s">
        <v>56</v>
      </c>
      <c r="C9" s="326">
        <f>'Récapitulatif des récoltes'!$C$7</f>
        <v>0</v>
      </c>
      <c r="D9" s="327">
        <f>'Récapitulatif des récoltes'!$D$7</f>
        <v>0</v>
      </c>
      <c r="E9" s="328">
        <f>'Récapitulatif des récoltes'!$E$7</f>
        <v>0</v>
      </c>
      <c r="F9" s="329">
        <f>'Production du lait'!$J$7</f>
        <v>0</v>
      </c>
      <c r="G9" s="329">
        <f>'Production du lait'!$E$7</f>
        <v>0</v>
      </c>
      <c r="H9" s="328">
        <f>'Production du lait'!$I$7</f>
        <v>0</v>
      </c>
      <c r="I9" s="329">
        <f>'Mouvements des troupeaux'!$Q$6</f>
        <v>0</v>
      </c>
      <c r="J9" s="329">
        <f>'Mouvements des troupeaux'!$R$6</f>
        <v>0</v>
      </c>
      <c r="K9" s="329">
        <f>'Mouvements des troupeaux'!$E$6</f>
        <v>0</v>
      </c>
      <c r="L9" s="326">
        <f t="shared" si="0"/>
        <v>0</v>
      </c>
      <c r="M9" s="329">
        <f t="shared" si="0"/>
        <v>0</v>
      </c>
      <c r="N9" s="328">
        <f t="shared" si="0"/>
        <v>0</v>
      </c>
    </row>
    <row r="10" spans="1:14" ht="21.75" customHeight="1">
      <c r="A10" s="330" t="s">
        <v>57</v>
      </c>
      <c r="B10" s="331" t="s">
        <v>58</v>
      </c>
      <c r="C10" s="320">
        <f>'Récapitulatif des récoltes'!$C$8</f>
        <v>0</v>
      </c>
      <c r="D10" s="321">
        <f>'Récapitulatif des récoltes'!$D$8</f>
        <v>0</v>
      </c>
      <c r="E10" s="322">
        <f>'Récapitulatif des récoltes'!$E$8</f>
        <v>0</v>
      </c>
      <c r="F10" s="323">
        <f>'Production du lait'!$J$8</f>
        <v>0</v>
      </c>
      <c r="G10" s="323">
        <f>'Production du lait'!$E$8</f>
        <v>0</v>
      </c>
      <c r="H10" s="322">
        <f>'Production du lait'!$I$8</f>
        <v>0</v>
      </c>
      <c r="I10" s="323">
        <f>'Mouvements des troupeaux'!$Q$7</f>
        <v>0</v>
      </c>
      <c r="J10" s="323">
        <f>'Mouvements des troupeaux'!$R$7</f>
        <v>0</v>
      </c>
      <c r="K10" s="323">
        <f>'Mouvements des troupeaux'!$E$7</f>
        <v>0</v>
      </c>
      <c r="L10" s="320">
        <f t="shared" si="0"/>
        <v>0</v>
      </c>
      <c r="M10" s="323">
        <f t="shared" si="0"/>
        <v>0</v>
      </c>
      <c r="N10" s="322">
        <f t="shared" si="0"/>
        <v>0</v>
      </c>
    </row>
    <row r="11" spans="1:14" ht="21.75" customHeight="1" thickBot="1">
      <c r="A11" s="324"/>
      <c r="B11" s="325" t="s">
        <v>59</v>
      </c>
      <c r="C11" s="326">
        <f>'Récapitulatif des récoltes'!$C$9</f>
        <v>0</v>
      </c>
      <c r="D11" s="327">
        <f>'Récapitulatif des récoltes'!$D$9</f>
        <v>0</v>
      </c>
      <c r="E11" s="328">
        <f>'Récapitulatif des récoltes'!$E$9</f>
        <v>0</v>
      </c>
      <c r="F11" s="329">
        <f>'Production du lait'!$J$9</f>
        <v>0</v>
      </c>
      <c r="G11" s="329">
        <f>'Production du lait'!$E$9</f>
        <v>0</v>
      </c>
      <c r="H11" s="328">
        <f>'Production du lait'!$I$9</f>
        <v>0</v>
      </c>
      <c r="I11" s="329">
        <f>'Mouvements des troupeaux'!$Q$8</f>
        <v>0</v>
      </c>
      <c r="J11" s="329">
        <f>'Mouvements des troupeaux'!$R$8</f>
        <v>0</v>
      </c>
      <c r="K11" s="329">
        <f>'Mouvements des troupeaux'!$E$8</f>
        <v>0</v>
      </c>
      <c r="L11" s="326">
        <f t="shared" si="0"/>
        <v>0</v>
      </c>
      <c r="M11" s="329">
        <f t="shared" si="0"/>
        <v>0</v>
      </c>
      <c r="N11" s="328">
        <f t="shared" si="0"/>
        <v>0</v>
      </c>
    </row>
    <row r="12" spans="1:14" ht="21.75" customHeight="1">
      <c r="A12" s="330" t="s">
        <v>60</v>
      </c>
      <c r="B12" s="331" t="s">
        <v>61</v>
      </c>
      <c r="C12" s="320">
        <f>'Récapitulatif des récoltes'!$C$10</f>
        <v>0</v>
      </c>
      <c r="D12" s="321">
        <f>'Récapitulatif des récoltes'!$D$10</f>
        <v>0</v>
      </c>
      <c r="E12" s="322">
        <f>'Récapitulatif des récoltes'!$E$10</f>
        <v>0</v>
      </c>
      <c r="F12" s="323">
        <f>'Production du lait'!$J$10</f>
        <v>0</v>
      </c>
      <c r="G12" s="323">
        <f>'Production du lait'!$E$10</f>
        <v>0</v>
      </c>
      <c r="H12" s="322">
        <f>'Production du lait'!$I$10</f>
        <v>0</v>
      </c>
      <c r="I12" s="323">
        <f>'Mouvements des troupeaux'!$Q$9</f>
        <v>0</v>
      </c>
      <c r="J12" s="323">
        <f>'Mouvements des troupeaux'!$R$9</f>
        <v>0</v>
      </c>
      <c r="K12" s="323">
        <f>'Mouvements des troupeaux'!$E$9</f>
        <v>0</v>
      </c>
      <c r="L12" s="320">
        <f t="shared" si="0"/>
        <v>0</v>
      </c>
      <c r="M12" s="323">
        <f t="shared" si="0"/>
        <v>0</v>
      </c>
      <c r="N12" s="322">
        <f t="shared" si="0"/>
        <v>0</v>
      </c>
    </row>
    <row r="13" spans="1:14" ht="21.75" customHeight="1" thickBot="1">
      <c r="A13" s="330"/>
      <c r="B13" s="331" t="s">
        <v>62</v>
      </c>
      <c r="C13" s="320">
        <f>'Récapitulatif des récoltes'!$C$11</f>
        <v>0</v>
      </c>
      <c r="D13" s="321">
        <f>'Récapitulatif des récoltes'!$D$11</f>
        <v>0</v>
      </c>
      <c r="E13" s="322">
        <f>'Récapitulatif des récoltes'!$E$11</f>
        <v>0</v>
      </c>
      <c r="F13" s="323">
        <f>'Production du lait'!$J$11</f>
        <v>0</v>
      </c>
      <c r="G13" s="323">
        <f>'Production du lait'!$E$11</f>
        <v>0</v>
      </c>
      <c r="H13" s="322">
        <f>'Production du lait'!$I$11</f>
        <v>0</v>
      </c>
      <c r="I13" s="323">
        <f>'Mouvements des troupeaux'!$Q$10</f>
        <v>180</v>
      </c>
      <c r="J13" s="323">
        <f>'Mouvements des troupeaux'!$R$10</f>
        <v>0</v>
      </c>
      <c r="K13" s="323">
        <f>'Mouvements des troupeaux'!$E$10</f>
        <v>180</v>
      </c>
      <c r="L13" s="320">
        <f t="shared" si="0"/>
        <v>180</v>
      </c>
      <c r="M13" s="323">
        <f t="shared" si="0"/>
        <v>0</v>
      </c>
      <c r="N13" s="322">
        <f t="shared" si="0"/>
        <v>180</v>
      </c>
    </row>
    <row r="14" spans="1:14" ht="21.75" customHeight="1">
      <c r="A14" s="318" t="s">
        <v>63</v>
      </c>
      <c r="B14" s="332" t="s">
        <v>64</v>
      </c>
      <c r="C14" s="333">
        <f>'Récapitulatif des récoltes'!$C$12</f>
        <v>0</v>
      </c>
      <c r="D14" s="334">
        <f>'Récapitulatif des récoltes'!$D$12</f>
        <v>0</v>
      </c>
      <c r="E14" s="335">
        <f>'Récapitulatif des récoltes'!$E$12</f>
        <v>0</v>
      </c>
      <c r="F14" s="336">
        <f>'Production du lait'!$J$12</f>
        <v>0</v>
      </c>
      <c r="G14" s="336">
        <f>'Production du lait'!$E$12</f>
        <v>0</v>
      </c>
      <c r="H14" s="335">
        <f>'Production du lait'!$I$12</f>
        <v>0</v>
      </c>
      <c r="I14" s="336">
        <f>'Mouvements des troupeaux'!$Q$11</f>
        <v>0</v>
      </c>
      <c r="J14" s="336">
        <f>'Mouvements des troupeaux'!$R$11</f>
        <v>0</v>
      </c>
      <c r="K14" s="336">
        <f>'Mouvements des troupeaux'!$E$11</f>
        <v>0</v>
      </c>
      <c r="L14" s="333">
        <f t="shared" si="0"/>
        <v>0</v>
      </c>
      <c r="M14" s="336">
        <f t="shared" si="0"/>
        <v>0</v>
      </c>
      <c r="N14" s="335">
        <f t="shared" si="0"/>
        <v>0</v>
      </c>
    </row>
    <row r="15" spans="1:14" ht="21.75" customHeight="1" thickBot="1">
      <c r="A15" s="330"/>
      <c r="B15" s="331" t="s">
        <v>65</v>
      </c>
      <c r="C15" s="320">
        <f>'Récapitulatif des récoltes'!$C$13</f>
        <v>0</v>
      </c>
      <c r="D15" s="321">
        <f>'Récapitulatif des récoltes'!$D$13</f>
        <v>0</v>
      </c>
      <c r="E15" s="322">
        <f>'Récapitulatif des récoltes'!$E$13</f>
        <v>0</v>
      </c>
      <c r="F15" s="323">
        <f>'Production du lait'!$J$13</f>
        <v>0</v>
      </c>
      <c r="G15" s="323">
        <f>'Production du lait'!$E$13</f>
        <v>0</v>
      </c>
      <c r="H15" s="322">
        <f>'Production du lait'!$I$13</f>
        <v>0</v>
      </c>
      <c r="I15" s="323">
        <f>'Mouvements des troupeaux'!$Q$12</f>
        <v>0</v>
      </c>
      <c r="J15" s="323">
        <f>'Mouvements des troupeaux'!$R$12</f>
        <v>0</v>
      </c>
      <c r="K15" s="323">
        <f>'Mouvements des troupeaux'!$E$12</f>
        <v>0</v>
      </c>
      <c r="L15" s="320">
        <f t="shared" si="0"/>
        <v>0</v>
      </c>
      <c r="M15" s="323">
        <f t="shared" si="0"/>
        <v>0</v>
      </c>
      <c r="N15" s="322">
        <f t="shared" si="0"/>
        <v>0</v>
      </c>
    </row>
    <row r="16" spans="1:14" ht="21.75" customHeight="1">
      <c r="A16" s="318" t="s">
        <v>66</v>
      </c>
      <c r="B16" s="332" t="s">
        <v>67</v>
      </c>
      <c r="C16" s="333">
        <f>'Récapitulatif des récoltes'!$C$14</f>
        <v>0</v>
      </c>
      <c r="D16" s="334">
        <f>'Récapitulatif des récoltes'!$D$14</f>
        <v>0</v>
      </c>
      <c r="E16" s="335">
        <f>'Récapitulatif des récoltes'!$E$14</f>
        <v>0</v>
      </c>
      <c r="F16" s="336">
        <f>'Production du lait'!$J$14</f>
        <v>0</v>
      </c>
      <c r="G16" s="336">
        <f>'Production du lait'!$E$14</f>
        <v>0</v>
      </c>
      <c r="H16" s="335">
        <f>'Production du lait'!$I$14</f>
        <v>0</v>
      </c>
      <c r="I16" s="336">
        <f>'Mouvements des troupeaux'!$Q$13</f>
        <v>0</v>
      </c>
      <c r="J16" s="336">
        <f>'Mouvements des troupeaux'!$R$13</f>
        <v>0</v>
      </c>
      <c r="K16" s="336">
        <f>'Mouvements des troupeaux'!$E$13</f>
        <v>0</v>
      </c>
      <c r="L16" s="333">
        <f t="shared" si="0"/>
        <v>0</v>
      </c>
      <c r="M16" s="336">
        <f t="shared" si="0"/>
        <v>0</v>
      </c>
      <c r="N16" s="335">
        <f t="shared" si="0"/>
        <v>0</v>
      </c>
    </row>
    <row r="17" spans="1:14" ht="21.75" customHeight="1" thickBot="1">
      <c r="A17" s="330"/>
      <c r="B17" s="331" t="s">
        <v>68</v>
      </c>
      <c r="C17" s="320">
        <f>'Récapitulatif des récoltes'!$C$15</f>
        <v>0</v>
      </c>
      <c r="D17" s="321">
        <f>'Récapitulatif des récoltes'!$D$15</f>
        <v>0</v>
      </c>
      <c r="E17" s="322">
        <f>'Récapitulatif des récoltes'!$E$15</f>
        <v>0</v>
      </c>
      <c r="F17" s="323">
        <f>'Production du lait'!$J$15</f>
        <v>0</v>
      </c>
      <c r="G17" s="323">
        <f>'Production du lait'!$E$15</f>
        <v>0</v>
      </c>
      <c r="H17" s="322">
        <f>'Production du lait'!$I$15</f>
        <v>0</v>
      </c>
      <c r="I17" s="323">
        <f>'Mouvements des troupeaux'!$Q$14</f>
        <v>0</v>
      </c>
      <c r="J17" s="323">
        <f>'Mouvements des troupeaux'!$R$14</f>
        <v>0</v>
      </c>
      <c r="K17" s="323">
        <f>'Mouvements des troupeaux'!$E$14</f>
        <v>0</v>
      </c>
      <c r="L17" s="320">
        <f t="shared" si="0"/>
        <v>0</v>
      </c>
      <c r="M17" s="323">
        <f t="shared" si="0"/>
        <v>0</v>
      </c>
      <c r="N17" s="322">
        <f t="shared" si="0"/>
        <v>0</v>
      </c>
    </row>
    <row r="18" spans="1:14" ht="21.75" customHeight="1">
      <c r="A18" s="318" t="s">
        <v>69</v>
      </c>
      <c r="B18" s="332" t="s">
        <v>70</v>
      </c>
      <c r="C18" s="333">
        <f>'Récapitulatif des récoltes'!$C$16</f>
        <v>0</v>
      </c>
      <c r="D18" s="334">
        <f>'Récapitulatif des récoltes'!$D$16</f>
        <v>0</v>
      </c>
      <c r="E18" s="335">
        <f>'Récapitulatif des récoltes'!$E$16</f>
        <v>0</v>
      </c>
      <c r="F18" s="336">
        <f>'Production du lait'!$J$16</f>
        <v>0</v>
      </c>
      <c r="G18" s="336">
        <f>'Production du lait'!$E$16</f>
        <v>0</v>
      </c>
      <c r="H18" s="335">
        <f>'Production du lait'!$I$16</f>
        <v>0</v>
      </c>
      <c r="I18" s="336">
        <f>'Mouvements des troupeaux'!$Q$15</f>
        <v>0</v>
      </c>
      <c r="J18" s="336">
        <f>'Mouvements des troupeaux'!$R$15</f>
        <v>0</v>
      </c>
      <c r="K18" s="336">
        <f>'Mouvements des troupeaux'!$E$15</f>
        <v>0</v>
      </c>
      <c r="L18" s="333">
        <f t="shared" si="0"/>
        <v>0</v>
      </c>
      <c r="M18" s="336">
        <f t="shared" si="0"/>
        <v>0</v>
      </c>
      <c r="N18" s="335">
        <f t="shared" si="0"/>
        <v>0</v>
      </c>
    </row>
    <row r="19" spans="1:14" ht="21.75" customHeight="1">
      <c r="A19" s="330"/>
      <c r="B19" s="331" t="s">
        <v>71</v>
      </c>
      <c r="C19" s="320">
        <f>'Récapitulatif des récoltes'!$C$17</f>
        <v>0</v>
      </c>
      <c r="D19" s="321">
        <f>'Récapitulatif des récoltes'!$D$17</f>
        <v>0</v>
      </c>
      <c r="E19" s="322">
        <f>'Récapitulatif des récoltes'!$E$17</f>
        <v>0</v>
      </c>
      <c r="F19" s="323">
        <f>'Production du lait'!$J$17</f>
        <v>0</v>
      </c>
      <c r="G19" s="323">
        <f>'Production du lait'!$E$17</f>
        <v>0</v>
      </c>
      <c r="H19" s="322">
        <f>'Production du lait'!$I$17</f>
        <v>0</v>
      </c>
      <c r="I19" s="323">
        <f>'Mouvements des troupeaux'!$Q$16</f>
        <v>0</v>
      </c>
      <c r="J19" s="323">
        <f>'Mouvements des troupeaux'!$R$16</f>
        <v>0</v>
      </c>
      <c r="K19" s="323">
        <f>'Mouvements des troupeaux'!$E$16</f>
        <v>0</v>
      </c>
      <c r="L19" s="320">
        <f t="shared" si="0"/>
        <v>0</v>
      </c>
      <c r="M19" s="323">
        <f t="shared" si="0"/>
        <v>0</v>
      </c>
      <c r="N19" s="322">
        <f t="shared" si="0"/>
        <v>0</v>
      </c>
    </row>
    <row r="20" spans="1:14" ht="21.75" customHeight="1" thickBot="1">
      <c r="A20" s="324"/>
      <c r="B20" s="325" t="s">
        <v>72</v>
      </c>
      <c r="C20" s="326">
        <f>'Récapitulatif des récoltes'!$C$18</f>
        <v>3</v>
      </c>
      <c r="D20" s="327">
        <f>'Récapitulatif des récoltes'!$D$18</f>
        <v>0</v>
      </c>
      <c r="E20" s="328">
        <f>'Récapitulatif des récoltes'!$E$18</f>
        <v>0</v>
      </c>
      <c r="F20" s="329">
        <f>'Production du lait'!$J$18</f>
        <v>0</v>
      </c>
      <c r="G20" s="329">
        <f>'Production du lait'!$E$18</f>
        <v>0</v>
      </c>
      <c r="H20" s="328">
        <f>'Production du lait'!$I$18</f>
        <v>0</v>
      </c>
      <c r="I20" s="329">
        <f>'Mouvements des troupeaux'!$Q$17</f>
        <v>0</v>
      </c>
      <c r="J20" s="329">
        <f>'Mouvements des troupeaux'!$R$17</f>
        <v>0</v>
      </c>
      <c r="K20" s="329">
        <f>'Mouvements des troupeaux'!$E$17</f>
        <v>0</v>
      </c>
      <c r="L20" s="326">
        <f t="shared" si="0"/>
        <v>3</v>
      </c>
      <c r="M20" s="329">
        <f t="shared" si="0"/>
        <v>0</v>
      </c>
      <c r="N20" s="328">
        <f t="shared" si="0"/>
        <v>0</v>
      </c>
    </row>
    <row r="21" spans="1:14" ht="21.75" customHeight="1">
      <c r="A21" s="330" t="s">
        <v>73</v>
      </c>
      <c r="B21" s="331" t="s">
        <v>74</v>
      </c>
      <c r="C21" s="320">
        <f>'Récapitulatif des récoltes'!$C$19</f>
        <v>0</v>
      </c>
      <c r="D21" s="321">
        <f>'Récapitulatif des récoltes'!$D$19</f>
        <v>0</v>
      </c>
      <c r="E21" s="322">
        <f>'Récapitulatif des récoltes'!$E$19</f>
        <v>0</v>
      </c>
      <c r="F21" s="323">
        <f>'Production du lait'!$J$19</f>
        <v>0</v>
      </c>
      <c r="G21" s="323">
        <f>'Production du lait'!$E$19</f>
        <v>0</v>
      </c>
      <c r="H21" s="322">
        <f>'Production du lait'!$I$19</f>
        <v>0</v>
      </c>
      <c r="I21" s="323">
        <f>'Mouvements des troupeaux'!$Q$18</f>
        <v>0</v>
      </c>
      <c r="J21" s="323">
        <f>'Mouvements des troupeaux'!$R$18</f>
        <v>0</v>
      </c>
      <c r="K21" s="323">
        <f>'Mouvements des troupeaux'!$E$18</f>
        <v>0</v>
      </c>
      <c r="L21" s="320">
        <f t="shared" si="0"/>
        <v>0</v>
      </c>
      <c r="M21" s="323">
        <f t="shared" si="0"/>
        <v>0</v>
      </c>
      <c r="N21" s="322">
        <f t="shared" si="0"/>
        <v>0</v>
      </c>
    </row>
    <row r="22" spans="1:14" ht="21.75" customHeight="1" thickBot="1">
      <c r="A22" s="324"/>
      <c r="B22" s="325" t="s">
        <v>75</v>
      </c>
      <c r="C22" s="326">
        <f>'Récapitulatif des récoltes'!$C$20</f>
        <v>0</v>
      </c>
      <c r="D22" s="327">
        <f>'Récapitulatif des récoltes'!$D$20</f>
        <v>0</v>
      </c>
      <c r="E22" s="328">
        <f>'Récapitulatif des récoltes'!$E$20</f>
        <v>0</v>
      </c>
      <c r="F22" s="329">
        <f>'Production du lait'!$J$20</f>
        <v>0</v>
      </c>
      <c r="G22" s="329">
        <f>'Production du lait'!$E$20</f>
        <v>0</v>
      </c>
      <c r="H22" s="328">
        <f>'Production du lait'!$I$20</f>
        <v>0</v>
      </c>
      <c r="I22" s="329">
        <f>'Mouvements des troupeaux'!$Q$19</f>
        <v>0</v>
      </c>
      <c r="J22" s="329">
        <f>'Mouvements des troupeaux'!$R$19</f>
        <v>0</v>
      </c>
      <c r="K22" s="329">
        <f>'Mouvements des troupeaux'!$E$19</f>
        <v>0</v>
      </c>
      <c r="L22" s="326">
        <f t="shared" si="0"/>
        <v>0</v>
      </c>
      <c r="M22" s="329">
        <f t="shared" si="0"/>
        <v>0</v>
      </c>
      <c r="N22" s="328">
        <f t="shared" si="0"/>
        <v>0</v>
      </c>
    </row>
    <row r="23" spans="1:14" ht="21.75" customHeight="1">
      <c r="A23" s="330" t="s">
        <v>76</v>
      </c>
      <c r="B23" s="331" t="s">
        <v>77</v>
      </c>
      <c r="C23" s="320">
        <f>'Récapitulatif des récoltes'!$C$21</f>
        <v>1160</v>
      </c>
      <c r="D23" s="321">
        <f>'Récapitulatif des récoltes'!$D$21</f>
        <v>0</v>
      </c>
      <c r="E23" s="322">
        <f>'Récapitulatif des récoltes'!$E$21</f>
        <v>1160</v>
      </c>
      <c r="F23" s="323">
        <f>'Production du lait'!$J$21</f>
        <v>0</v>
      </c>
      <c r="G23" s="323">
        <f>'Production du lait'!$E$21</f>
        <v>0</v>
      </c>
      <c r="H23" s="322">
        <f>'Production du lait'!$I$21</f>
        <v>0</v>
      </c>
      <c r="I23" s="323">
        <f>'Mouvements des troupeaux'!$Q$20</f>
        <v>0</v>
      </c>
      <c r="J23" s="323">
        <f>'Mouvements des troupeaux'!$R$20</f>
        <v>0</v>
      </c>
      <c r="K23" s="323">
        <f>'Mouvements des troupeaux'!$E$20</f>
        <v>0</v>
      </c>
      <c r="L23" s="320">
        <f t="shared" si="0"/>
        <v>1160</v>
      </c>
      <c r="M23" s="323">
        <f t="shared" si="0"/>
        <v>0</v>
      </c>
      <c r="N23" s="322">
        <f t="shared" si="0"/>
        <v>1160</v>
      </c>
    </row>
    <row r="24" spans="1:14" ht="21.75" customHeight="1" thickBot="1">
      <c r="A24" s="330"/>
      <c r="B24" s="331" t="s">
        <v>78</v>
      </c>
      <c r="C24" s="320">
        <f>'Récapitulatif des récoltes'!$C$22</f>
        <v>0</v>
      </c>
      <c r="D24" s="321">
        <f>'Récapitulatif des récoltes'!$D$22</f>
        <v>0</v>
      </c>
      <c r="E24" s="322">
        <f>'Récapitulatif des récoltes'!$E$22</f>
        <v>0</v>
      </c>
      <c r="F24" s="323">
        <f>'Production du lait'!$J$22</f>
        <v>0</v>
      </c>
      <c r="G24" s="323">
        <f>'Production du lait'!$E$22</f>
        <v>0</v>
      </c>
      <c r="H24" s="322">
        <f>'Production du lait'!$I$22</f>
        <v>0</v>
      </c>
      <c r="I24" s="323">
        <f>'Mouvements des troupeaux'!$Q$21</f>
        <v>0</v>
      </c>
      <c r="J24" s="323">
        <f>'Mouvements des troupeaux'!$R$21</f>
        <v>0</v>
      </c>
      <c r="K24" s="323">
        <f>'Mouvements des troupeaux'!$E$21</f>
        <v>0</v>
      </c>
      <c r="L24" s="320">
        <f t="shared" si="0"/>
        <v>0</v>
      </c>
      <c r="M24" s="323">
        <f t="shared" si="0"/>
        <v>0</v>
      </c>
      <c r="N24" s="322">
        <f t="shared" si="0"/>
        <v>0</v>
      </c>
    </row>
    <row r="25" spans="1:14" ht="21.75" customHeight="1">
      <c r="A25" s="318" t="s">
        <v>79</v>
      </c>
      <c r="B25" s="332" t="s">
        <v>80</v>
      </c>
      <c r="C25" s="333">
        <f>'Récapitulatif des récoltes'!$C$23</f>
        <v>0</v>
      </c>
      <c r="D25" s="334">
        <f>'Récapitulatif des récoltes'!$D$23</f>
        <v>0</v>
      </c>
      <c r="E25" s="335">
        <f>'Récapitulatif des récoltes'!$E$23</f>
        <v>0</v>
      </c>
      <c r="F25" s="336">
        <f>'Production du lait'!$J$23</f>
        <v>0</v>
      </c>
      <c r="G25" s="336">
        <f>'Production du lait'!$E$23</f>
        <v>0</v>
      </c>
      <c r="H25" s="335">
        <f>'Production du lait'!$I$23</f>
        <v>0</v>
      </c>
      <c r="I25" s="336">
        <f>'Mouvements des troupeaux'!$Q$22</f>
        <v>0</v>
      </c>
      <c r="J25" s="336">
        <f>'Mouvements des troupeaux'!$R$22</f>
        <v>0</v>
      </c>
      <c r="K25" s="336">
        <f>'Mouvements des troupeaux'!$E$22</f>
        <v>0</v>
      </c>
      <c r="L25" s="333">
        <f t="shared" si="0"/>
        <v>0</v>
      </c>
      <c r="M25" s="336">
        <f t="shared" si="0"/>
        <v>0</v>
      </c>
      <c r="N25" s="335">
        <f t="shared" si="0"/>
        <v>0</v>
      </c>
    </row>
    <row r="26" spans="1:14" ht="21.75" customHeight="1" thickBot="1">
      <c r="A26" s="330"/>
      <c r="B26" s="331" t="s">
        <v>81</v>
      </c>
      <c r="C26" s="320">
        <f>'Récapitulatif des récoltes'!$C$24</f>
        <v>0</v>
      </c>
      <c r="D26" s="321">
        <f>'Récapitulatif des récoltes'!$D$24</f>
        <v>0</v>
      </c>
      <c r="E26" s="322">
        <f>'Récapitulatif des récoltes'!$E$24</f>
        <v>0</v>
      </c>
      <c r="F26" s="323">
        <f>'Production du lait'!$J$24</f>
        <v>0</v>
      </c>
      <c r="G26" s="323">
        <f>'Production du lait'!$E$24</f>
        <v>0</v>
      </c>
      <c r="H26" s="322">
        <f>'Production du lait'!$I$24</f>
        <v>0</v>
      </c>
      <c r="I26" s="323">
        <f>'Mouvements des troupeaux'!$Q$23</f>
        <v>0</v>
      </c>
      <c r="J26" s="323">
        <f>'Mouvements des troupeaux'!$R$23</f>
        <v>0</v>
      </c>
      <c r="K26" s="323">
        <f>'Mouvements des troupeaux'!$E$23</f>
        <v>0</v>
      </c>
      <c r="L26" s="320">
        <f t="shared" si="0"/>
        <v>0</v>
      </c>
      <c r="M26" s="323">
        <f t="shared" si="0"/>
        <v>0</v>
      </c>
      <c r="N26" s="322">
        <f t="shared" si="0"/>
        <v>0</v>
      </c>
    </row>
    <row r="27" spans="1:14" ht="21.75" customHeight="1">
      <c r="A27" s="318" t="s">
        <v>82</v>
      </c>
      <c r="B27" s="332" t="s">
        <v>83</v>
      </c>
      <c r="C27" s="333">
        <f>'Récapitulatif des récoltes'!$C$25</f>
        <v>0</v>
      </c>
      <c r="D27" s="334">
        <f>'Récapitulatif des récoltes'!$D$25</f>
        <v>0</v>
      </c>
      <c r="E27" s="335">
        <f>'Récapitulatif des récoltes'!$E$25</f>
        <v>0</v>
      </c>
      <c r="F27" s="336">
        <f>'Production du lait'!$J$25</f>
        <v>0</v>
      </c>
      <c r="G27" s="336">
        <f>'Production du lait'!$E$25</f>
        <v>0</v>
      </c>
      <c r="H27" s="335">
        <f>'Production du lait'!$I$25</f>
        <v>0</v>
      </c>
      <c r="I27" s="336">
        <f>'Mouvements des troupeaux'!$Q$24</f>
        <v>0</v>
      </c>
      <c r="J27" s="336">
        <f>'Mouvements des troupeaux'!$R$24</f>
        <v>0</v>
      </c>
      <c r="K27" s="336">
        <f>'Mouvements des troupeaux'!$E$24</f>
        <v>0</v>
      </c>
      <c r="L27" s="333">
        <f t="shared" si="0"/>
        <v>0</v>
      </c>
      <c r="M27" s="336">
        <f t="shared" si="0"/>
        <v>0</v>
      </c>
      <c r="N27" s="335">
        <f t="shared" si="0"/>
        <v>0</v>
      </c>
    </row>
    <row r="28" spans="1:14" ht="21.75" customHeight="1" thickBot="1">
      <c r="A28" s="330"/>
      <c r="B28" s="331" t="s">
        <v>84</v>
      </c>
      <c r="C28" s="320">
        <f>'Récapitulatif des récoltes'!$C$26</f>
        <v>0</v>
      </c>
      <c r="D28" s="321">
        <f>'Récapitulatif des récoltes'!$D$26</f>
        <v>0</v>
      </c>
      <c r="E28" s="322">
        <f>'Récapitulatif des récoltes'!$E$26</f>
        <v>0</v>
      </c>
      <c r="F28" s="323">
        <f>'Production du lait'!$J$26</f>
        <v>0</v>
      </c>
      <c r="G28" s="323">
        <f>'Production du lait'!$E$26</f>
        <v>0</v>
      </c>
      <c r="H28" s="322">
        <f>'Production du lait'!$I$26</f>
        <v>0</v>
      </c>
      <c r="I28" s="323">
        <f>'Mouvements des troupeaux'!$Q$25</f>
        <v>80</v>
      </c>
      <c r="J28" s="323">
        <f>'Mouvements des troupeaux'!$R$25</f>
        <v>0</v>
      </c>
      <c r="K28" s="323">
        <f>'Mouvements des troupeaux'!$E$25</f>
        <v>0</v>
      </c>
      <c r="L28" s="320">
        <f t="shared" si="0"/>
        <v>80</v>
      </c>
      <c r="M28" s="323">
        <f t="shared" si="0"/>
        <v>0</v>
      </c>
      <c r="N28" s="322">
        <f t="shared" si="0"/>
        <v>0</v>
      </c>
    </row>
    <row r="29" spans="1:14" ht="21.75" customHeight="1">
      <c r="A29" s="318" t="s">
        <v>85</v>
      </c>
      <c r="B29" s="332" t="s">
        <v>86</v>
      </c>
      <c r="C29" s="333">
        <f>'Récapitulatif des récoltes'!$C$27</f>
        <v>0</v>
      </c>
      <c r="D29" s="334">
        <f>'Récapitulatif des récoltes'!$D$27</f>
        <v>0</v>
      </c>
      <c r="E29" s="335">
        <f>'Récapitulatif des récoltes'!$E$27</f>
        <v>0</v>
      </c>
      <c r="F29" s="336">
        <f>'Production du lait'!$J$27</f>
        <v>0</v>
      </c>
      <c r="G29" s="336">
        <f>'Production du lait'!$E$27</f>
        <v>0</v>
      </c>
      <c r="H29" s="335">
        <f>'Production du lait'!$I$27</f>
        <v>0</v>
      </c>
      <c r="I29" s="336">
        <f>'Mouvements des troupeaux'!$Q$26</f>
        <v>60</v>
      </c>
      <c r="J29" s="336">
        <f>'Mouvements des troupeaux'!$R$26</f>
        <v>0</v>
      </c>
      <c r="K29" s="336">
        <f>'Mouvements des troupeaux'!$E$26</f>
        <v>0</v>
      </c>
      <c r="L29" s="333">
        <f t="shared" si="0"/>
        <v>60</v>
      </c>
      <c r="M29" s="336">
        <f t="shared" si="0"/>
        <v>0</v>
      </c>
      <c r="N29" s="335">
        <f t="shared" si="0"/>
        <v>0</v>
      </c>
    </row>
    <row r="30" spans="1:14" ht="21.75" customHeight="1">
      <c r="A30" s="330"/>
      <c r="B30" s="331" t="s">
        <v>87</v>
      </c>
      <c r="C30" s="320">
        <f>'Récapitulatif des récoltes'!$C$28</f>
        <v>0</v>
      </c>
      <c r="D30" s="321">
        <f>'Récapitulatif des récoltes'!$D$28</f>
        <v>0</v>
      </c>
      <c r="E30" s="322">
        <f>'Récapitulatif des récoltes'!$E$28</f>
        <v>0</v>
      </c>
      <c r="F30" s="323">
        <f>'Production du lait'!$J$28</f>
        <v>0</v>
      </c>
      <c r="G30" s="323">
        <f>'Production du lait'!$E$28</f>
        <v>0</v>
      </c>
      <c r="H30" s="322">
        <f>'Production du lait'!$I$28</f>
        <v>0</v>
      </c>
      <c r="I30" s="323">
        <f>'Mouvements des troupeaux'!$Q$27</f>
        <v>0</v>
      </c>
      <c r="J30" s="323">
        <f>'Mouvements des troupeaux'!$R$27</f>
        <v>0</v>
      </c>
      <c r="K30" s="323">
        <f>'Mouvements des troupeaux'!$E$27</f>
        <v>0</v>
      </c>
      <c r="L30" s="320">
        <f t="shared" si="0"/>
        <v>0</v>
      </c>
      <c r="M30" s="323">
        <f t="shared" si="0"/>
        <v>0</v>
      </c>
      <c r="N30" s="322">
        <f t="shared" si="0"/>
        <v>0</v>
      </c>
    </row>
    <row r="31" spans="1:14" ht="21.75" customHeight="1" thickBot="1">
      <c r="A31" s="324"/>
      <c r="B31" s="325" t="s">
        <v>88</v>
      </c>
      <c r="C31" s="326">
        <f>'Récapitulatif des récoltes'!$C$29</f>
        <v>0</v>
      </c>
      <c r="D31" s="327">
        <f>'Récapitulatif des récoltes'!$D$29</f>
        <v>0</v>
      </c>
      <c r="E31" s="328">
        <f>'Récapitulatif des récoltes'!$E$29</f>
        <v>0</v>
      </c>
      <c r="F31" s="329">
        <f>'Production du lait'!$J$29</f>
        <v>0</v>
      </c>
      <c r="G31" s="329">
        <f>'Production du lait'!$E$29</f>
        <v>0</v>
      </c>
      <c r="H31" s="328">
        <f>'Production du lait'!$I$29</f>
        <v>0</v>
      </c>
      <c r="I31" s="329">
        <f>'Mouvements des troupeaux'!$Q$28</f>
        <v>0</v>
      </c>
      <c r="J31" s="329">
        <f>'Mouvements des troupeaux'!$R$28</f>
        <v>0</v>
      </c>
      <c r="K31" s="329">
        <f>'Mouvements des troupeaux'!$E$28</f>
        <v>0</v>
      </c>
      <c r="L31" s="326">
        <f t="shared" si="0"/>
        <v>0</v>
      </c>
      <c r="M31" s="329">
        <f t="shared" si="0"/>
        <v>0</v>
      </c>
      <c r="N31" s="328">
        <f t="shared" si="0"/>
        <v>0</v>
      </c>
    </row>
    <row r="32" spans="1:14" ht="21.75" customHeight="1">
      <c r="A32" s="330" t="s">
        <v>89</v>
      </c>
      <c r="B32" s="331" t="s">
        <v>90</v>
      </c>
      <c r="C32" s="320">
        <f>'Récapitulatif des récoltes'!$C$30</f>
        <v>0</v>
      </c>
      <c r="D32" s="321">
        <f>'Récapitulatif des récoltes'!$D$30</f>
        <v>0</v>
      </c>
      <c r="E32" s="322">
        <f>'Récapitulatif des récoltes'!$E$30</f>
        <v>0</v>
      </c>
      <c r="F32" s="323">
        <f>'Production du lait'!$J$30</f>
        <v>0</v>
      </c>
      <c r="G32" s="323">
        <f>'Production du lait'!$E$30</f>
        <v>0</v>
      </c>
      <c r="H32" s="322">
        <f>'Production du lait'!$I$30</f>
        <v>0</v>
      </c>
      <c r="I32" s="323">
        <f>'Mouvements des troupeaux'!$Q$29</f>
        <v>-30</v>
      </c>
      <c r="J32" s="323">
        <f>'Mouvements des troupeaux'!$R$29</f>
        <v>0</v>
      </c>
      <c r="K32" s="323">
        <f>'Mouvements des troupeaux'!$E$29</f>
        <v>0</v>
      </c>
      <c r="L32" s="320">
        <f t="shared" si="0"/>
        <v>-30</v>
      </c>
      <c r="M32" s="323">
        <f t="shared" si="0"/>
        <v>0</v>
      </c>
      <c r="N32" s="322">
        <f t="shared" si="0"/>
        <v>0</v>
      </c>
    </row>
    <row r="33" spans="1:14" ht="21.75" customHeight="1" thickBot="1">
      <c r="A33" s="324"/>
      <c r="B33" s="325" t="s">
        <v>91</v>
      </c>
      <c r="C33" s="326">
        <f>'Récapitulatif des récoltes'!$C$31</f>
        <v>0</v>
      </c>
      <c r="D33" s="327">
        <f>'Récapitulatif des récoltes'!$D$31</f>
        <v>0</v>
      </c>
      <c r="E33" s="328">
        <f>'Récapitulatif des récoltes'!$E$31</f>
        <v>0</v>
      </c>
      <c r="F33" s="329">
        <f>'Production du lait'!$J$31</f>
        <v>0</v>
      </c>
      <c r="G33" s="329">
        <f>'Production du lait'!$E$31</f>
        <v>0</v>
      </c>
      <c r="H33" s="328">
        <f>'Production du lait'!$I$31</f>
        <v>0</v>
      </c>
      <c r="I33" s="329">
        <f>'Mouvements des troupeaux'!$Q$30</f>
        <v>0</v>
      </c>
      <c r="J33" s="329">
        <f>'Mouvements des troupeaux'!$R$30</f>
        <v>0</v>
      </c>
      <c r="K33" s="329">
        <f>'Mouvements des troupeaux'!$E$30</f>
        <v>0</v>
      </c>
      <c r="L33" s="326">
        <f t="shared" si="0"/>
        <v>0</v>
      </c>
      <c r="M33" s="329">
        <f t="shared" si="0"/>
        <v>0</v>
      </c>
      <c r="N33" s="328">
        <f t="shared" si="0"/>
        <v>0</v>
      </c>
    </row>
    <row r="34" spans="1:14" ht="21.75" customHeight="1" thickBot="1">
      <c r="A34" s="324" t="s">
        <v>50</v>
      </c>
      <c r="B34" s="337"/>
      <c r="C34" s="326">
        <f aca="true" t="shared" si="1" ref="C34:N34">SUM(C8:C33)</f>
        <v>1163</v>
      </c>
      <c r="D34" s="327">
        <f t="shared" si="1"/>
        <v>0</v>
      </c>
      <c r="E34" s="338">
        <f t="shared" si="1"/>
        <v>1160</v>
      </c>
      <c r="F34" s="339">
        <f t="shared" si="1"/>
        <v>0</v>
      </c>
      <c r="G34" s="339">
        <f t="shared" si="1"/>
        <v>0</v>
      </c>
      <c r="H34" s="338">
        <f t="shared" si="1"/>
        <v>0</v>
      </c>
      <c r="I34" s="339">
        <f t="shared" si="1"/>
        <v>290</v>
      </c>
      <c r="J34" s="340">
        <f t="shared" si="1"/>
        <v>0</v>
      </c>
      <c r="K34" s="329">
        <f t="shared" si="1"/>
        <v>180</v>
      </c>
      <c r="L34" s="326">
        <f t="shared" si="1"/>
        <v>1453</v>
      </c>
      <c r="M34" s="329">
        <f t="shared" si="1"/>
        <v>0</v>
      </c>
      <c r="N34" s="328">
        <f t="shared" si="1"/>
        <v>1340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2" t="s">
        <v>37</v>
      </c>
      <c r="B1" s="5"/>
      <c r="C1" s="5"/>
      <c r="D1" s="5"/>
      <c r="E1" s="5"/>
      <c r="F1" s="6" t="s">
        <v>92</v>
      </c>
      <c r="G1" s="5"/>
      <c r="H1" s="5"/>
    </row>
    <row r="2" spans="1:8" ht="21.75" customHeight="1" thickBot="1">
      <c r="A2" s="42" t="s">
        <v>39</v>
      </c>
      <c r="B2" s="5"/>
      <c r="C2" s="5"/>
      <c r="D2" s="5"/>
      <c r="E2" s="5"/>
      <c r="G2" s="5"/>
      <c r="H2" s="5"/>
    </row>
    <row r="3" spans="1:10" ht="15" customHeight="1">
      <c r="A3" s="43" t="s">
        <v>93</v>
      </c>
      <c r="B3" s="44"/>
      <c r="C3" s="44" t="s">
        <v>94</v>
      </c>
      <c r="D3" s="44" t="s">
        <v>95</v>
      </c>
      <c r="E3" s="44" t="s">
        <v>95</v>
      </c>
      <c r="F3" s="45" t="s">
        <v>96</v>
      </c>
      <c r="G3" s="46"/>
      <c r="H3" s="13" t="s">
        <v>97</v>
      </c>
      <c r="I3" s="46" t="s">
        <v>98</v>
      </c>
      <c r="J3" s="47"/>
    </row>
    <row r="4" spans="1:10" ht="21.75" customHeight="1" thickBot="1">
      <c r="A4" s="48" t="s">
        <v>99</v>
      </c>
      <c r="B4" s="49" t="s">
        <v>43</v>
      </c>
      <c r="C4" s="50" t="s">
        <v>99</v>
      </c>
      <c r="D4" s="51" t="s">
        <v>100</v>
      </c>
      <c r="E4" s="51" t="s">
        <v>101</v>
      </c>
      <c r="F4" s="51" t="s">
        <v>102</v>
      </c>
      <c r="G4" s="51" t="s">
        <v>103</v>
      </c>
      <c r="H4" s="52" t="s">
        <v>104</v>
      </c>
      <c r="I4" s="53" t="s">
        <v>95</v>
      </c>
      <c r="J4" s="54" t="s">
        <v>53</v>
      </c>
    </row>
    <row r="5" spans="1:10" ht="21.75" customHeight="1">
      <c r="A5" s="55" t="s">
        <v>105</v>
      </c>
      <c r="B5" s="56" t="s">
        <v>72</v>
      </c>
      <c r="C5" s="57" t="s">
        <v>106</v>
      </c>
      <c r="D5" s="57">
        <v>30</v>
      </c>
      <c r="E5" s="57">
        <v>30</v>
      </c>
      <c r="F5" s="57">
        <v>0</v>
      </c>
      <c r="G5" s="58">
        <v>0</v>
      </c>
      <c r="H5" s="59">
        <v>3</v>
      </c>
      <c r="I5" s="60">
        <v>0</v>
      </c>
      <c r="J5" s="61">
        <f>IF(D5=0,"?,000",PRODUCT(I5*H5/D5))</f>
        <v>0</v>
      </c>
    </row>
    <row r="6" spans="1:10" ht="21.75" customHeight="1">
      <c r="A6" s="55" t="s">
        <v>105</v>
      </c>
      <c r="B6" s="56" t="s">
        <v>77</v>
      </c>
      <c r="C6" s="57" t="s">
        <v>106</v>
      </c>
      <c r="D6" s="57">
        <v>1690</v>
      </c>
      <c r="E6" s="57">
        <v>0</v>
      </c>
      <c r="F6" s="57">
        <v>1690</v>
      </c>
      <c r="G6" s="58">
        <v>530</v>
      </c>
      <c r="H6" s="59">
        <f>IF(F6=0,"?,000",PRODUCT(D6*G6/F6))</f>
        <v>530</v>
      </c>
      <c r="I6" s="60">
        <v>0</v>
      </c>
      <c r="J6" s="61">
        <f>IF(D6=0,"?,000",PRODUCT(I6*H6/D6))</f>
        <v>0</v>
      </c>
    </row>
    <row r="7" spans="1:10" ht="21.75" customHeight="1">
      <c r="A7" s="55" t="s">
        <v>105</v>
      </c>
      <c r="B7" s="56" t="s">
        <v>77</v>
      </c>
      <c r="C7" s="57" t="s">
        <v>106</v>
      </c>
      <c r="D7" s="57">
        <v>800</v>
      </c>
      <c r="E7" s="57">
        <v>0</v>
      </c>
      <c r="F7" s="57">
        <v>800</v>
      </c>
      <c r="G7" s="58">
        <v>320</v>
      </c>
      <c r="H7" s="59">
        <f>IF(F7=0,"?,000",PRODUCT(D7*G7/F7))</f>
        <v>320</v>
      </c>
      <c r="I7" s="60">
        <v>0</v>
      </c>
      <c r="J7" s="61">
        <f>IF(D7=0,"?,000",PRODUCT(I7*H7/D7))</f>
        <v>0</v>
      </c>
    </row>
    <row r="8" spans="1:10" ht="21.75" customHeight="1" thickBot="1">
      <c r="A8" s="55" t="s">
        <v>105</v>
      </c>
      <c r="B8" s="56" t="s">
        <v>77</v>
      </c>
      <c r="C8" s="57" t="s">
        <v>106</v>
      </c>
      <c r="D8" s="57">
        <v>310</v>
      </c>
      <c r="E8" s="57">
        <v>0</v>
      </c>
      <c r="F8" s="57">
        <v>310</v>
      </c>
      <c r="G8" s="58">
        <v>310</v>
      </c>
      <c r="H8" s="59">
        <f>IF(F8=0,"?,000",PRODUCT(D8*G8/F8))</f>
        <v>310</v>
      </c>
      <c r="I8" s="60">
        <v>0</v>
      </c>
      <c r="J8" s="61">
        <f>IF(D8=0,"?,000",PRODUCT(I8*H8/D8))</f>
        <v>0</v>
      </c>
    </row>
    <row r="9" spans="1:10" ht="21.75" customHeight="1" thickBot="1">
      <c r="A9" s="62" t="s">
        <v>50</v>
      </c>
      <c r="B9" s="63"/>
      <c r="C9" s="64"/>
      <c r="D9" s="65">
        <f aca="true" t="shared" si="0" ref="D9:J9">SUM(D5:D8)</f>
        <v>2830</v>
      </c>
      <c r="E9" s="65">
        <f t="shared" si="0"/>
        <v>30</v>
      </c>
      <c r="F9" s="65">
        <f t="shared" si="0"/>
        <v>2800</v>
      </c>
      <c r="G9" s="66">
        <f t="shared" si="0"/>
        <v>1160</v>
      </c>
      <c r="H9" s="67">
        <f t="shared" si="0"/>
        <v>1163</v>
      </c>
      <c r="I9" s="65">
        <f t="shared" si="0"/>
        <v>0</v>
      </c>
      <c r="J9" s="68">
        <f t="shared" si="0"/>
        <v>0</v>
      </c>
    </row>
  </sheetData>
  <sheetProtection password="CC54"/>
  <printOptions horizontalCentered="1"/>
  <pageMargins left="0.3937007874015748" right="0.3937007874015748" top="1.15" bottom="0.3937007874015748" header="0.5118110236220472" footer="0.5118110236220472"/>
  <pageSetup fitToHeight="1" fitToWidth="1" horizontalDpi="300" verticalDpi="300" orientation="portrait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A1" sqref="A1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2" t="s">
        <v>37</v>
      </c>
      <c r="D1" s="6" t="s">
        <v>107</v>
      </c>
      <c r="H1" s="5"/>
      <c r="J1" s="6" t="s">
        <v>108</v>
      </c>
      <c r="L1" s="5"/>
      <c r="M1" s="5"/>
    </row>
    <row r="2" spans="1:13" ht="21.75" customHeight="1">
      <c r="A2" s="42" t="s">
        <v>39</v>
      </c>
      <c r="D2" s="6" t="s">
        <v>109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9" t="s">
        <v>42</v>
      </c>
      <c r="B4" s="70" t="s">
        <v>43</v>
      </c>
      <c r="C4" s="71" t="s">
        <v>110</v>
      </c>
      <c r="D4" s="72"/>
      <c r="E4" s="73" t="s">
        <v>96</v>
      </c>
      <c r="G4" s="12" t="s">
        <v>111</v>
      </c>
      <c r="H4" s="45" t="s">
        <v>112</v>
      </c>
      <c r="I4" s="74"/>
      <c r="J4" s="75" t="s">
        <v>113</v>
      </c>
      <c r="K4" s="13" t="s">
        <v>114</v>
      </c>
      <c r="L4" s="45" t="s">
        <v>115</v>
      </c>
      <c r="M4" s="47"/>
    </row>
    <row r="5" spans="1:13" ht="21.75" customHeight="1" thickBot="1">
      <c r="A5" s="16"/>
      <c r="B5" s="17"/>
      <c r="C5" s="37" t="s">
        <v>116</v>
      </c>
      <c r="D5" s="76" t="s">
        <v>117</v>
      </c>
      <c r="E5" s="77" t="s">
        <v>118</v>
      </c>
      <c r="G5" s="78" t="s">
        <v>119</v>
      </c>
      <c r="H5" s="20" t="s">
        <v>95</v>
      </c>
      <c r="I5" s="20" t="s">
        <v>120</v>
      </c>
      <c r="J5" s="79" t="s">
        <v>121</v>
      </c>
      <c r="K5" s="80" t="s">
        <v>122</v>
      </c>
      <c r="L5" s="20" t="s">
        <v>123</v>
      </c>
      <c r="M5" s="81" t="s">
        <v>124</v>
      </c>
    </row>
    <row r="6" spans="1:13" ht="21.75" customHeight="1">
      <c r="A6" s="22" t="s">
        <v>54</v>
      </c>
      <c r="B6" s="23" t="s">
        <v>55</v>
      </c>
      <c r="C6" s="82">
        <v>0</v>
      </c>
      <c r="D6" s="83">
        <v>0</v>
      </c>
      <c r="E6" s="84">
        <v>0</v>
      </c>
      <c r="G6" s="85" t="s">
        <v>41</v>
      </c>
      <c r="H6" s="86">
        <v>2830</v>
      </c>
      <c r="I6" s="86" t="s">
        <v>106</v>
      </c>
      <c r="J6" s="341">
        <v>200</v>
      </c>
      <c r="K6" s="87">
        <f>IF(J6=0,0,PRODUCT(H6/J6))</f>
        <v>14.15</v>
      </c>
      <c r="L6" s="88">
        <v>1827.267</v>
      </c>
      <c r="M6" s="89">
        <f>IF(J6=0,0,PRODUCT(L6/J6))</f>
        <v>9.136335</v>
      </c>
    </row>
    <row r="7" spans="1:13" ht="21.75" customHeight="1" thickBot="1">
      <c r="A7" s="29"/>
      <c r="B7" s="20" t="s">
        <v>56</v>
      </c>
      <c r="C7" s="90">
        <v>0</v>
      </c>
      <c r="D7" s="91">
        <v>0</v>
      </c>
      <c r="E7" s="92">
        <v>0</v>
      </c>
      <c r="G7" s="85"/>
      <c r="H7" s="86"/>
      <c r="I7" s="86" t="s">
        <v>106</v>
      </c>
      <c r="J7" s="341"/>
      <c r="K7" s="87">
        <f>IF(J7=0,0,PRODUCT(H7/J7))</f>
        <v>0</v>
      </c>
      <c r="L7" s="88"/>
      <c r="M7" s="89">
        <f>IF(J7=0,0,PRODUCT(L7/J7))</f>
        <v>0</v>
      </c>
    </row>
    <row r="8" spans="1:13" ht="21.75" customHeight="1" thickBot="1">
      <c r="A8" s="33" t="s">
        <v>57</v>
      </c>
      <c r="B8" s="34" t="s">
        <v>58</v>
      </c>
      <c r="C8" s="94">
        <v>0</v>
      </c>
      <c r="D8" s="95">
        <v>0</v>
      </c>
      <c r="E8" s="89">
        <v>0</v>
      </c>
      <c r="G8" s="93" t="s">
        <v>50</v>
      </c>
      <c r="H8" s="342">
        <f>SUM(H4:H7)</f>
        <v>2830</v>
      </c>
      <c r="I8" s="343" t="s">
        <v>106</v>
      </c>
      <c r="J8" s="344"/>
      <c r="K8" s="64"/>
      <c r="L8" s="67">
        <f>SUM(L4:L7)</f>
        <v>1827.267</v>
      </c>
      <c r="M8" s="345"/>
    </row>
    <row r="9" spans="1:13" ht="21.75" customHeight="1" thickBot="1">
      <c r="A9" s="29"/>
      <c r="B9" s="20" t="s">
        <v>59</v>
      </c>
      <c r="C9" s="90">
        <v>0</v>
      </c>
      <c r="D9" s="91">
        <v>0</v>
      </c>
      <c r="E9" s="92">
        <v>0</v>
      </c>
      <c r="G9" s="346"/>
      <c r="H9" s="346"/>
      <c r="I9" s="346"/>
      <c r="J9" s="346"/>
      <c r="K9" s="346"/>
      <c r="L9" s="346"/>
      <c r="M9" s="346"/>
    </row>
    <row r="10" spans="1:13" ht="21.75" customHeight="1">
      <c r="A10" s="33" t="s">
        <v>60</v>
      </c>
      <c r="B10" s="34" t="s">
        <v>61</v>
      </c>
      <c r="C10" s="94">
        <v>0</v>
      </c>
      <c r="D10" s="95">
        <v>0</v>
      </c>
      <c r="E10" s="89">
        <v>0</v>
      </c>
      <c r="G10" s="347" t="s">
        <v>125</v>
      </c>
      <c r="H10" s="348"/>
      <c r="I10" s="348"/>
      <c r="J10" s="349"/>
      <c r="K10" s="349" t="s">
        <v>126</v>
      </c>
      <c r="L10" s="350">
        <f>L8</f>
        <v>1827.267</v>
      </c>
      <c r="M10" s="351"/>
    </row>
    <row r="11" spans="1:13" ht="21.75" customHeight="1" thickBot="1">
      <c r="A11" s="33"/>
      <c r="B11" s="34" t="s">
        <v>62</v>
      </c>
      <c r="C11" s="96">
        <v>0</v>
      </c>
      <c r="D11" s="97">
        <v>0</v>
      </c>
      <c r="E11" s="98">
        <v>0</v>
      </c>
      <c r="G11" s="352"/>
      <c r="H11" s="353"/>
      <c r="I11" s="354"/>
      <c r="J11" s="353"/>
      <c r="K11" s="354" t="s">
        <v>127</v>
      </c>
      <c r="L11" s="355">
        <v>2</v>
      </c>
      <c r="M11" s="356"/>
    </row>
    <row r="12" spans="1:13" ht="21.75" customHeight="1" thickBot="1">
      <c r="A12" s="22" t="s">
        <v>63</v>
      </c>
      <c r="B12" s="24" t="s">
        <v>64</v>
      </c>
      <c r="C12" s="82">
        <v>0</v>
      </c>
      <c r="D12" s="83">
        <v>0</v>
      </c>
      <c r="E12" s="84">
        <v>0</v>
      </c>
      <c r="G12" s="357"/>
      <c r="H12" s="358"/>
      <c r="I12" s="358"/>
      <c r="J12" s="358"/>
      <c r="K12" s="359" t="s">
        <v>0</v>
      </c>
      <c r="L12" s="360">
        <f>IF(L11=0,0,PRODUCT(L10/L11))</f>
        <v>913.6335</v>
      </c>
      <c r="M12" s="361"/>
    </row>
    <row r="13" spans="1:5" ht="21.75" customHeight="1" thickBot="1">
      <c r="A13" s="33"/>
      <c r="B13" s="34" t="s">
        <v>65</v>
      </c>
      <c r="C13" s="94">
        <v>0</v>
      </c>
      <c r="D13" s="95">
        <v>0</v>
      </c>
      <c r="E13" s="89">
        <v>0</v>
      </c>
    </row>
    <row r="14" spans="1:5" ht="21.75" customHeight="1">
      <c r="A14" s="22" t="s">
        <v>66</v>
      </c>
      <c r="B14" s="24" t="s">
        <v>67</v>
      </c>
      <c r="C14" s="82">
        <v>0</v>
      </c>
      <c r="D14" s="83">
        <v>0</v>
      </c>
      <c r="E14" s="84">
        <v>0</v>
      </c>
    </row>
    <row r="15" spans="1:5" ht="21.75" customHeight="1" thickBot="1">
      <c r="A15" s="33"/>
      <c r="B15" s="34" t="s">
        <v>68</v>
      </c>
      <c r="C15" s="94">
        <v>0</v>
      </c>
      <c r="D15" s="95">
        <v>0</v>
      </c>
      <c r="E15" s="89">
        <v>0</v>
      </c>
    </row>
    <row r="16" spans="1:5" ht="21.75" customHeight="1">
      <c r="A16" s="22" t="s">
        <v>69</v>
      </c>
      <c r="B16" s="24" t="s">
        <v>70</v>
      </c>
      <c r="C16" s="82">
        <v>0</v>
      </c>
      <c r="D16" s="83">
        <v>0</v>
      </c>
      <c r="E16" s="84">
        <v>0</v>
      </c>
    </row>
    <row r="17" spans="1:5" ht="21.75" customHeight="1">
      <c r="A17" s="33"/>
      <c r="B17" s="34" t="s">
        <v>71</v>
      </c>
      <c r="C17" s="94">
        <v>0</v>
      </c>
      <c r="D17" s="95">
        <v>0</v>
      </c>
      <c r="E17" s="89">
        <v>0</v>
      </c>
    </row>
    <row r="18" spans="1:5" ht="21.75" customHeight="1" thickBot="1">
      <c r="A18" s="29"/>
      <c r="B18" s="20" t="s">
        <v>72</v>
      </c>
      <c r="C18" s="90">
        <v>3</v>
      </c>
      <c r="D18" s="91">
        <v>0</v>
      </c>
      <c r="E18" s="92">
        <v>0</v>
      </c>
    </row>
    <row r="19" spans="1:5" ht="21.75" customHeight="1">
      <c r="A19" s="33" t="s">
        <v>73</v>
      </c>
      <c r="B19" s="34" t="s">
        <v>74</v>
      </c>
      <c r="C19" s="94">
        <v>0</v>
      </c>
      <c r="D19" s="95">
        <v>0</v>
      </c>
      <c r="E19" s="89">
        <v>0</v>
      </c>
    </row>
    <row r="20" spans="1:5" ht="21.75" customHeight="1" thickBot="1">
      <c r="A20" s="29"/>
      <c r="B20" s="20" t="s">
        <v>75</v>
      </c>
      <c r="C20" s="90">
        <v>0</v>
      </c>
      <c r="D20" s="91">
        <v>0</v>
      </c>
      <c r="E20" s="92">
        <v>0</v>
      </c>
    </row>
    <row r="21" spans="1:5" ht="21.75" customHeight="1">
      <c r="A21" s="33" t="s">
        <v>76</v>
      </c>
      <c r="B21" s="34" t="s">
        <v>77</v>
      </c>
      <c r="C21" s="94">
        <v>1160</v>
      </c>
      <c r="D21" s="95">
        <v>0</v>
      </c>
      <c r="E21" s="89">
        <v>1160</v>
      </c>
    </row>
    <row r="22" spans="1:5" ht="21.75" customHeight="1" thickBot="1">
      <c r="A22" s="33"/>
      <c r="B22" s="34" t="s">
        <v>78</v>
      </c>
      <c r="C22" s="96">
        <v>0</v>
      </c>
      <c r="D22" s="97">
        <v>0</v>
      </c>
      <c r="E22" s="98">
        <v>0</v>
      </c>
    </row>
    <row r="23" spans="1:5" ht="21.75" customHeight="1">
      <c r="A23" s="22" t="s">
        <v>79</v>
      </c>
      <c r="B23" s="24" t="s">
        <v>80</v>
      </c>
      <c r="C23" s="82">
        <v>0</v>
      </c>
      <c r="D23" s="83">
        <v>0</v>
      </c>
      <c r="E23" s="84">
        <v>0</v>
      </c>
    </row>
    <row r="24" spans="1:5" ht="21.75" customHeight="1" thickBot="1">
      <c r="A24" s="33"/>
      <c r="B24" s="34" t="s">
        <v>81</v>
      </c>
      <c r="C24" s="94">
        <v>0</v>
      </c>
      <c r="D24" s="95">
        <v>0</v>
      </c>
      <c r="E24" s="89">
        <v>0</v>
      </c>
    </row>
    <row r="25" spans="1:5" ht="21.75" customHeight="1">
      <c r="A25" s="22" t="s">
        <v>82</v>
      </c>
      <c r="B25" s="24" t="s">
        <v>83</v>
      </c>
      <c r="C25" s="82">
        <v>0</v>
      </c>
      <c r="D25" s="83">
        <v>0</v>
      </c>
      <c r="E25" s="84">
        <v>0</v>
      </c>
    </row>
    <row r="26" spans="1:5" ht="21.75" customHeight="1" thickBot="1">
      <c r="A26" s="33"/>
      <c r="B26" s="34" t="s">
        <v>84</v>
      </c>
      <c r="C26" s="94">
        <v>0</v>
      </c>
      <c r="D26" s="95">
        <v>0</v>
      </c>
      <c r="E26" s="89">
        <v>0</v>
      </c>
    </row>
    <row r="27" spans="1:5" ht="21.75" customHeight="1">
      <c r="A27" s="22" t="s">
        <v>85</v>
      </c>
      <c r="B27" s="24" t="s">
        <v>86</v>
      </c>
      <c r="C27" s="82">
        <v>0</v>
      </c>
      <c r="D27" s="83">
        <v>0</v>
      </c>
      <c r="E27" s="84">
        <v>0</v>
      </c>
    </row>
    <row r="28" spans="1:5" ht="21.75" customHeight="1">
      <c r="A28" s="33"/>
      <c r="B28" s="34" t="s">
        <v>87</v>
      </c>
      <c r="C28" s="94">
        <v>0</v>
      </c>
      <c r="D28" s="95">
        <v>0</v>
      </c>
      <c r="E28" s="89">
        <v>0</v>
      </c>
    </row>
    <row r="29" spans="1:5" ht="21.75" customHeight="1" thickBot="1">
      <c r="A29" s="29"/>
      <c r="B29" s="20" t="s">
        <v>88</v>
      </c>
      <c r="C29" s="90">
        <v>0</v>
      </c>
      <c r="D29" s="91">
        <v>0</v>
      </c>
      <c r="E29" s="92">
        <v>0</v>
      </c>
    </row>
    <row r="30" spans="1:5" ht="21.75" customHeight="1">
      <c r="A30" s="33" t="s">
        <v>89</v>
      </c>
      <c r="B30" s="34" t="s">
        <v>90</v>
      </c>
      <c r="C30" s="94">
        <v>0</v>
      </c>
      <c r="D30" s="95">
        <v>0</v>
      </c>
      <c r="E30" s="89">
        <v>0</v>
      </c>
    </row>
    <row r="31" spans="1:5" ht="21.75" customHeight="1" thickBot="1">
      <c r="A31" s="29"/>
      <c r="B31" s="20" t="s">
        <v>91</v>
      </c>
      <c r="C31" s="90">
        <v>0</v>
      </c>
      <c r="D31" s="91">
        <v>0</v>
      </c>
      <c r="E31" s="92">
        <v>0</v>
      </c>
    </row>
    <row r="32" spans="1:5" ht="21.75" customHeight="1" thickBot="1">
      <c r="A32" s="40" t="s">
        <v>50</v>
      </c>
      <c r="B32" s="41"/>
      <c r="C32" s="90">
        <f>SUM(C6:C31)</f>
        <v>1163</v>
      </c>
      <c r="D32" s="91">
        <f>SUM(D6:D31)</f>
        <v>0</v>
      </c>
      <c r="E32" s="92">
        <f>SUM(E6:E31)</f>
        <v>1160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14" activePane="bottomLeft" state="frozen"/>
      <selection pane="topLeft" activeCell="K17" sqref="K17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2" t="s">
        <v>37</v>
      </c>
      <c r="B1" s="5"/>
      <c r="C1" s="5"/>
      <c r="D1" s="5"/>
      <c r="E1" s="6" t="s">
        <v>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2" t="s">
        <v>39</v>
      </c>
      <c r="B2" s="5"/>
      <c r="C2" s="5"/>
      <c r="D2" s="5"/>
      <c r="E2" s="99" t="s">
        <v>128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100" t="s">
        <v>129</v>
      </c>
      <c r="C3" s="101" t="s">
        <v>130</v>
      </c>
      <c r="D3" s="72"/>
      <c r="E3" s="101" t="s">
        <v>131</v>
      </c>
      <c r="F3" s="72"/>
      <c r="G3" s="101" t="s">
        <v>132</v>
      </c>
      <c r="H3" s="101"/>
      <c r="I3" s="72"/>
      <c r="J3" s="74" t="s">
        <v>133</v>
      </c>
      <c r="K3" s="45"/>
      <c r="L3" s="72"/>
      <c r="M3" s="45" t="s">
        <v>49</v>
      </c>
      <c r="N3" s="102"/>
      <c r="O3" s="103"/>
    </row>
    <row r="4" spans="1:15" ht="27" customHeight="1" thickBot="1">
      <c r="A4" s="78" t="s">
        <v>42</v>
      </c>
      <c r="B4" s="79" t="s">
        <v>134</v>
      </c>
      <c r="C4" s="20" t="s">
        <v>95</v>
      </c>
      <c r="D4" s="20" t="s">
        <v>53</v>
      </c>
      <c r="E4" s="20" t="s">
        <v>95</v>
      </c>
      <c r="F4" s="20" t="s">
        <v>53</v>
      </c>
      <c r="G4" s="20" t="s">
        <v>135</v>
      </c>
      <c r="H4" s="20" t="s">
        <v>95</v>
      </c>
      <c r="I4" s="20" t="s">
        <v>53</v>
      </c>
      <c r="J4" s="20" t="s">
        <v>135</v>
      </c>
      <c r="K4" s="20" t="s">
        <v>95</v>
      </c>
      <c r="L4" s="20" t="s">
        <v>53</v>
      </c>
      <c r="M4" s="20" t="s">
        <v>135</v>
      </c>
      <c r="N4" s="20" t="s">
        <v>53</v>
      </c>
      <c r="O4" s="104" t="s">
        <v>50</v>
      </c>
    </row>
    <row r="5" spans="1:15" ht="24.75" customHeight="1">
      <c r="A5" s="22" t="s">
        <v>54</v>
      </c>
      <c r="B5" s="23" t="s">
        <v>55</v>
      </c>
      <c r="C5" s="105"/>
      <c r="D5" s="106"/>
      <c r="E5" s="105"/>
      <c r="F5" s="106"/>
      <c r="G5" s="105"/>
      <c r="H5" s="105"/>
      <c r="I5" s="106"/>
      <c r="J5" s="107"/>
      <c r="K5" s="107"/>
      <c r="L5" s="88"/>
      <c r="M5" s="107"/>
      <c r="N5" s="88"/>
      <c r="O5" s="89">
        <f aca="true" t="shared" si="0" ref="O5:O31">SUM(D5+F5+I5+L5+N5)</f>
        <v>0</v>
      </c>
    </row>
    <row r="6" spans="1:15" ht="24.75" customHeight="1" thickBot="1">
      <c r="A6" s="29"/>
      <c r="B6" s="20" t="s">
        <v>56</v>
      </c>
      <c r="C6" s="108" t="s">
        <v>136</v>
      </c>
      <c r="D6" s="109">
        <v>32</v>
      </c>
      <c r="E6" s="108"/>
      <c r="F6" s="109"/>
      <c r="G6" s="108"/>
      <c r="H6" s="108"/>
      <c r="I6" s="109"/>
      <c r="J6" s="108"/>
      <c r="K6" s="108"/>
      <c r="L6" s="109"/>
      <c r="M6" s="108"/>
      <c r="N6" s="109"/>
      <c r="O6" s="92">
        <f t="shared" si="0"/>
        <v>32</v>
      </c>
    </row>
    <row r="7" spans="1:15" ht="24.75" customHeight="1">
      <c r="A7" s="33" t="s">
        <v>57</v>
      </c>
      <c r="B7" s="34" t="s">
        <v>58</v>
      </c>
      <c r="C7" s="107" t="s">
        <v>137</v>
      </c>
      <c r="D7" s="88">
        <v>20</v>
      </c>
      <c r="E7" s="107"/>
      <c r="F7" s="88"/>
      <c r="G7" s="107"/>
      <c r="H7" s="107"/>
      <c r="I7" s="88"/>
      <c r="J7" s="107"/>
      <c r="K7" s="107"/>
      <c r="L7" s="88"/>
      <c r="M7" s="107"/>
      <c r="N7" s="88"/>
      <c r="O7" s="89">
        <f t="shared" si="0"/>
        <v>20</v>
      </c>
    </row>
    <row r="8" spans="1:15" ht="24.75" customHeight="1" thickBot="1">
      <c r="A8" s="29"/>
      <c r="B8" s="20" t="s">
        <v>59</v>
      </c>
      <c r="C8" s="108" t="s">
        <v>138</v>
      </c>
      <c r="D8" s="109">
        <v>90</v>
      </c>
      <c r="E8" s="108"/>
      <c r="F8" s="109"/>
      <c r="G8" s="108"/>
      <c r="H8" s="108"/>
      <c r="I8" s="109"/>
      <c r="J8" s="108"/>
      <c r="K8" s="108"/>
      <c r="L8" s="109"/>
      <c r="M8" s="108"/>
      <c r="N8" s="109"/>
      <c r="O8" s="92">
        <f t="shared" si="0"/>
        <v>90</v>
      </c>
    </row>
    <row r="9" spans="1:15" ht="24.75" customHeight="1">
      <c r="A9" s="33" t="s">
        <v>60</v>
      </c>
      <c r="B9" s="34" t="s">
        <v>61</v>
      </c>
      <c r="C9" s="107"/>
      <c r="D9" s="88"/>
      <c r="E9" s="107"/>
      <c r="F9" s="88"/>
      <c r="G9" s="107" t="s">
        <v>139</v>
      </c>
      <c r="H9" s="107" t="s">
        <v>140</v>
      </c>
      <c r="I9" s="88"/>
      <c r="J9" s="107"/>
      <c r="K9" s="107"/>
      <c r="L9" s="88"/>
      <c r="M9" s="107"/>
      <c r="N9" s="88"/>
      <c r="O9" s="89">
        <f t="shared" si="0"/>
        <v>0</v>
      </c>
    </row>
    <row r="10" spans="1:15" ht="24.75" customHeight="1" thickBot="1">
      <c r="A10" s="33"/>
      <c r="B10" s="34" t="s">
        <v>62</v>
      </c>
      <c r="C10" s="107"/>
      <c r="D10" s="88"/>
      <c r="E10" s="107"/>
      <c r="F10" s="88"/>
      <c r="G10" s="107"/>
      <c r="H10" s="107"/>
      <c r="I10" s="88"/>
      <c r="J10" s="107"/>
      <c r="K10" s="107"/>
      <c r="L10" s="88"/>
      <c r="M10" s="107"/>
      <c r="N10" s="88"/>
      <c r="O10" s="89">
        <f t="shared" si="0"/>
        <v>0</v>
      </c>
    </row>
    <row r="11" spans="1:15" ht="24.75" customHeight="1">
      <c r="A11" s="22" t="s">
        <v>63</v>
      </c>
      <c r="B11" s="24" t="s">
        <v>64</v>
      </c>
      <c r="C11" s="105"/>
      <c r="D11" s="106"/>
      <c r="E11" s="105" t="s">
        <v>141</v>
      </c>
      <c r="F11" s="106">
        <v>30</v>
      </c>
      <c r="G11" s="105" t="s">
        <v>139</v>
      </c>
      <c r="H11" s="105" t="s">
        <v>142</v>
      </c>
      <c r="I11" s="106">
        <v>45</v>
      </c>
      <c r="J11" s="105"/>
      <c r="K11" s="105"/>
      <c r="L11" s="106"/>
      <c r="M11" s="105"/>
      <c r="N11" s="106"/>
      <c r="O11" s="84">
        <f t="shared" si="0"/>
        <v>75</v>
      </c>
    </row>
    <row r="12" spans="1:15" ht="24.75" customHeight="1" thickBot="1">
      <c r="A12" s="33"/>
      <c r="B12" s="34" t="s">
        <v>65</v>
      </c>
      <c r="C12" s="107"/>
      <c r="D12" s="88"/>
      <c r="E12" s="107"/>
      <c r="F12" s="88"/>
      <c r="G12" s="107"/>
      <c r="H12" s="107"/>
      <c r="I12" s="88"/>
      <c r="J12" s="107"/>
      <c r="K12" s="107"/>
      <c r="L12" s="88"/>
      <c r="M12" s="107"/>
      <c r="N12" s="88"/>
      <c r="O12" s="89">
        <f t="shared" si="0"/>
        <v>0</v>
      </c>
    </row>
    <row r="13" spans="1:15" ht="24.75" customHeight="1">
      <c r="A13" s="22" t="s">
        <v>66</v>
      </c>
      <c r="B13" s="24" t="s">
        <v>67</v>
      </c>
      <c r="C13" s="105"/>
      <c r="D13" s="106"/>
      <c r="E13" s="105"/>
      <c r="F13" s="106"/>
      <c r="G13" s="105"/>
      <c r="H13" s="105"/>
      <c r="I13" s="106"/>
      <c r="J13" s="105"/>
      <c r="K13" s="105"/>
      <c r="L13" s="106"/>
      <c r="M13" s="105"/>
      <c r="N13" s="106"/>
      <c r="O13" s="84">
        <f t="shared" si="0"/>
        <v>0</v>
      </c>
    </row>
    <row r="14" spans="1:15" ht="24.75" customHeight="1" thickBot="1">
      <c r="A14" s="33"/>
      <c r="B14" s="34" t="s">
        <v>68</v>
      </c>
      <c r="C14" s="107"/>
      <c r="D14" s="88"/>
      <c r="E14" s="107"/>
      <c r="F14" s="88"/>
      <c r="G14" s="107"/>
      <c r="H14" s="107"/>
      <c r="I14" s="88"/>
      <c r="J14" s="107"/>
      <c r="K14" s="107"/>
      <c r="L14" s="88"/>
      <c r="M14" s="107"/>
      <c r="N14" s="88"/>
      <c r="O14" s="89">
        <f t="shared" si="0"/>
        <v>0</v>
      </c>
    </row>
    <row r="15" spans="1:15" ht="24.75" customHeight="1">
      <c r="A15" s="22" t="s">
        <v>69</v>
      </c>
      <c r="B15" s="24" t="s">
        <v>70</v>
      </c>
      <c r="C15" s="105"/>
      <c r="D15" s="106"/>
      <c r="E15" s="105"/>
      <c r="F15" s="106"/>
      <c r="G15" s="105"/>
      <c r="H15" s="105"/>
      <c r="I15" s="106"/>
      <c r="J15" s="105"/>
      <c r="K15" s="105"/>
      <c r="L15" s="106"/>
      <c r="M15" s="105"/>
      <c r="N15" s="106"/>
      <c r="O15" s="84">
        <f t="shared" si="0"/>
        <v>0</v>
      </c>
    </row>
    <row r="16" spans="1:15" ht="24.75" customHeight="1">
      <c r="A16" s="33"/>
      <c r="B16" s="34" t="s">
        <v>71</v>
      </c>
      <c r="C16" s="107"/>
      <c r="D16" s="88"/>
      <c r="E16" s="107"/>
      <c r="F16" s="88"/>
      <c r="G16" s="107"/>
      <c r="H16" s="107"/>
      <c r="I16" s="88"/>
      <c r="J16" s="107"/>
      <c r="K16" s="107"/>
      <c r="L16" s="88"/>
      <c r="M16" s="107"/>
      <c r="N16" s="88"/>
      <c r="O16" s="89">
        <f t="shared" si="0"/>
        <v>0</v>
      </c>
    </row>
    <row r="17" spans="1:15" ht="24.75" customHeight="1" thickBot="1">
      <c r="A17" s="29"/>
      <c r="B17" s="20" t="s">
        <v>72</v>
      </c>
      <c r="C17" s="108"/>
      <c r="D17" s="109"/>
      <c r="E17" s="108"/>
      <c r="F17" s="109"/>
      <c r="G17" s="108"/>
      <c r="H17" s="108"/>
      <c r="I17" s="109"/>
      <c r="J17" s="108"/>
      <c r="K17" s="108"/>
      <c r="L17" s="109"/>
      <c r="M17" s="108"/>
      <c r="N17" s="109"/>
      <c r="O17" s="92">
        <f t="shared" si="0"/>
        <v>0</v>
      </c>
    </row>
    <row r="18" spans="1:15" ht="24.75" customHeight="1">
      <c r="A18" s="33" t="s">
        <v>73</v>
      </c>
      <c r="B18" s="34" t="s">
        <v>74</v>
      </c>
      <c r="C18" s="107"/>
      <c r="D18" s="88"/>
      <c r="E18" s="107"/>
      <c r="F18" s="88"/>
      <c r="G18" s="107"/>
      <c r="H18" s="107"/>
      <c r="I18" s="88"/>
      <c r="J18" s="107"/>
      <c r="K18" s="107"/>
      <c r="L18" s="88"/>
      <c r="M18" s="107"/>
      <c r="N18" s="88"/>
      <c r="O18" s="89">
        <f t="shared" si="0"/>
        <v>0</v>
      </c>
    </row>
    <row r="19" spans="1:15" ht="24.75" customHeight="1" thickBot="1">
      <c r="A19" s="29"/>
      <c r="B19" s="20" t="s">
        <v>75</v>
      </c>
      <c r="C19" s="108"/>
      <c r="D19" s="109"/>
      <c r="E19" s="108"/>
      <c r="F19" s="109"/>
      <c r="G19" s="108"/>
      <c r="H19" s="108"/>
      <c r="I19" s="109"/>
      <c r="J19" s="108"/>
      <c r="K19" s="108"/>
      <c r="L19" s="109"/>
      <c r="M19" s="108"/>
      <c r="N19" s="109"/>
      <c r="O19" s="92">
        <f t="shared" si="0"/>
        <v>0</v>
      </c>
    </row>
    <row r="20" spans="1:15" ht="24.75" customHeight="1">
      <c r="A20" s="33" t="s">
        <v>76</v>
      </c>
      <c r="B20" s="34" t="s">
        <v>77</v>
      </c>
      <c r="C20" s="107"/>
      <c r="D20" s="88"/>
      <c r="E20" s="107"/>
      <c r="F20" s="88"/>
      <c r="G20" s="107"/>
      <c r="H20" s="107"/>
      <c r="I20" s="88"/>
      <c r="J20" s="107"/>
      <c r="K20" s="107"/>
      <c r="L20" s="88"/>
      <c r="M20" s="107"/>
      <c r="N20" s="88"/>
      <c r="O20" s="89">
        <f t="shared" si="0"/>
        <v>0</v>
      </c>
    </row>
    <row r="21" spans="1:15" ht="25.5" customHeight="1" thickBot="1">
      <c r="A21" s="33"/>
      <c r="B21" s="34" t="s">
        <v>78</v>
      </c>
      <c r="C21" s="107"/>
      <c r="D21" s="88"/>
      <c r="E21" s="107" t="s">
        <v>143</v>
      </c>
      <c r="F21" s="88">
        <v>176</v>
      </c>
      <c r="G21" s="107" t="s">
        <v>144</v>
      </c>
      <c r="H21" s="107" t="s">
        <v>145</v>
      </c>
      <c r="I21" s="88">
        <v>115</v>
      </c>
      <c r="J21" s="107"/>
      <c r="K21" s="107"/>
      <c r="L21" s="88"/>
      <c r="M21" s="107"/>
      <c r="N21" s="88"/>
      <c r="O21" s="89">
        <f t="shared" si="0"/>
        <v>291</v>
      </c>
    </row>
    <row r="22" spans="1:15" ht="24.75" customHeight="1">
      <c r="A22" s="22" t="s">
        <v>79</v>
      </c>
      <c r="B22" s="24" t="s">
        <v>80</v>
      </c>
      <c r="C22" s="105"/>
      <c r="D22" s="106"/>
      <c r="E22" s="105"/>
      <c r="F22" s="106"/>
      <c r="G22" s="105"/>
      <c r="H22" s="105"/>
      <c r="I22" s="106"/>
      <c r="J22" s="105"/>
      <c r="K22" s="105"/>
      <c r="L22" s="106"/>
      <c r="M22" s="105"/>
      <c r="N22" s="106"/>
      <c r="O22" s="84">
        <f t="shared" si="0"/>
        <v>0</v>
      </c>
    </row>
    <row r="23" spans="1:15" ht="24.75" customHeight="1" thickBot="1">
      <c r="A23" s="33"/>
      <c r="B23" s="34" t="s">
        <v>81</v>
      </c>
      <c r="C23" s="107"/>
      <c r="D23" s="88"/>
      <c r="E23" s="107"/>
      <c r="F23" s="88"/>
      <c r="G23" s="107"/>
      <c r="H23" s="107"/>
      <c r="I23" s="88"/>
      <c r="J23" s="107"/>
      <c r="K23" s="107"/>
      <c r="L23" s="88"/>
      <c r="M23" s="107"/>
      <c r="N23" s="88"/>
      <c r="O23" s="89">
        <f t="shared" si="0"/>
        <v>0</v>
      </c>
    </row>
    <row r="24" spans="1:15" ht="24.75" customHeight="1">
      <c r="A24" s="22" t="s">
        <v>82</v>
      </c>
      <c r="B24" s="24" t="s">
        <v>83</v>
      </c>
      <c r="C24" s="105"/>
      <c r="D24" s="106"/>
      <c r="E24" s="105"/>
      <c r="F24" s="106"/>
      <c r="G24" s="105"/>
      <c r="H24" s="105"/>
      <c r="I24" s="106"/>
      <c r="J24" s="105"/>
      <c r="K24" s="105"/>
      <c r="L24" s="106"/>
      <c r="M24" s="105"/>
      <c r="N24" s="106"/>
      <c r="O24" s="84">
        <f t="shared" si="0"/>
        <v>0</v>
      </c>
    </row>
    <row r="25" spans="1:15" ht="24.75" customHeight="1" thickBot="1">
      <c r="A25" s="33"/>
      <c r="B25" s="34" t="s">
        <v>84</v>
      </c>
      <c r="C25" s="107"/>
      <c r="D25" s="88"/>
      <c r="E25" s="107"/>
      <c r="F25" s="88"/>
      <c r="G25" s="107"/>
      <c r="H25" s="107"/>
      <c r="I25" s="88"/>
      <c r="J25" s="107"/>
      <c r="K25" s="107"/>
      <c r="L25" s="88"/>
      <c r="M25" s="107"/>
      <c r="N25" s="88"/>
      <c r="O25" s="89">
        <f t="shared" si="0"/>
        <v>0</v>
      </c>
    </row>
    <row r="26" spans="1:15" ht="24.75" customHeight="1">
      <c r="A26" s="22" t="s">
        <v>85</v>
      </c>
      <c r="B26" s="24" t="s">
        <v>86</v>
      </c>
      <c r="C26" s="105"/>
      <c r="D26" s="106"/>
      <c r="E26" s="105"/>
      <c r="F26" s="106"/>
      <c r="G26" s="105"/>
      <c r="H26" s="105"/>
      <c r="I26" s="106"/>
      <c r="J26" s="105"/>
      <c r="K26" s="105"/>
      <c r="L26" s="106"/>
      <c r="M26" s="105"/>
      <c r="N26" s="106"/>
      <c r="O26" s="84">
        <f t="shared" si="0"/>
        <v>0</v>
      </c>
    </row>
    <row r="27" spans="1:15" ht="24.75" customHeight="1">
      <c r="A27" s="33"/>
      <c r="B27" s="34" t="s">
        <v>87</v>
      </c>
      <c r="C27" s="107"/>
      <c r="D27" s="88"/>
      <c r="E27" s="107"/>
      <c r="F27" s="88"/>
      <c r="G27" s="107"/>
      <c r="H27" s="107"/>
      <c r="I27" s="88"/>
      <c r="J27" s="107"/>
      <c r="K27" s="107"/>
      <c r="L27" s="88"/>
      <c r="M27" s="107"/>
      <c r="N27" s="88"/>
      <c r="O27" s="89">
        <f t="shared" si="0"/>
        <v>0</v>
      </c>
    </row>
    <row r="28" spans="1:15" ht="24.75" customHeight="1" thickBot="1">
      <c r="A28" s="29"/>
      <c r="B28" s="20" t="s">
        <v>88</v>
      </c>
      <c r="C28" s="108"/>
      <c r="D28" s="109"/>
      <c r="E28" s="108"/>
      <c r="F28" s="109"/>
      <c r="G28" s="108"/>
      <c r="H28" s="108"/>
      <c r="I28" s="109"/>
      <c r="J28" s="108"/>
      <c r="K28" s="108"/>
      <c r="L28" s="109"/>
      <c r="M28" s="108"/>
      <c r="N28" s="109"/>
      <c r="O28" s="92">
        <f t="shared" si="0"/>
        <v>0</v>
      </c>
    </row>
    <row r="29" spans="1:15" ht="24.75" customHeight="1">
      <c r="A29" s="33" t="s">
        <v>89</v>
      </c>
      <c r="B29" s="34" t="s">
        <v>90</v>
      </c>
      <c r="C29" s="107"/>
      <c r="D29" s="88"/>
      <c r="E29" s="107"/>
      <c r="F29" s="88"/>
      <c r="G29" s="107" t="s">
        <v>144</v>
      </c>
      <c r="H29" s="107" t="s">
        <v>146</v>
      </c>
      <c r="I29" s="88">
        <v>172.5</v>
      </c>
      <c r="J29" s="107"/>
      <c r="K29" s="107"/>
      <c r="L29" s="88"/>
      <c r="M29" s="107"/>
      <c r="N29" s="88"/>
      <c r="O29" s="89">
        <f t="shared" si="0"/>
        <v>172.5</v>
      </c>
    </row>
    <row r="30" spans="1:15" ht="24.75" customHeight="1" thickBot="1">
      <c r="A30" s="29"/>
      <c r="B30" s="20" t="s">
        <v>91</v>
      </c>
      <c r="C30" s="108"/>
      <c r="D30" s="109"/>
      <c r="E30" s="108" t="s">
        <v>147</v>
      </c>
      <c r="F30" s="109">
        <v>230</v>
      </c>
      <c r="G30" s="108"/>
      <c r="H30" s="108"/>
      <c r="I30" s="109"/>
      <c r="J30" s="108"/>
      <c r="K30" s="108"/>
      <c r="L30" s="109"/>
      <c r="M30" s="108"/>
      <c r="N30" s="109"/>
      <c r="O30" s="92">
        <f t="shared" si="0"/>
        <v>230</v>
      </c>
    </row>
    <row r="31" spans="1:15" ht="24.75" customHeight="1" thickBot="1">
      <c r="A31" s="29" t="s">
        <v>50</v>
      </c>
      <c r="B31" s="110"/>
      <c r="C31" s="111"/>
      <c r="D31" s="91">
        <f>SUM(D5:D30)</f>
        <v>142</v>
      </c>
      <c r="E31" s="111"/>
      <c r="F31" s="91">
        <f>SUM(F5:F30)</f>
        <v>436</v>
      </c>
      <c r="G31" s="110"/>
      <c r="H31" s="110"/>
      <c r="I31" s="91">
        <f>SUM(I5:I30)</f>
        <v>332.5</v>
      </c>
      <c r="J31" s="110"/>
      <c r="K31" s="110"/>
      <c r="L31" s="91">
        <f>SUM(L5:L30)</f>
        <v>0</v>
      </c>
      <c r="M31" s="110"/>
      <c r="N31" s="91">
        <f>SUM(N5:N30)</f>
        <v>0</v>
      </c>
      <c r="O31" s="92">
        <f t="shared" si="0"/>
        <v>910.5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5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366" customWidth="1"/>
    <col min="2" max="3" width="8.75390625" style="366" customWidth="1"/>
    <col min="4" max="4" width="18.625" style="366" customWidth="1"/>
    <col min="5" max="5" width="8.75390625" style="366" customWidth="1"/>
    <col min="6" max="6" width="10.75390625" style="366" customWidth="1"/>
    <col min="7" max="7" width="9.75390625" style="366" customWidth="1"/>
    <col min="8" max="8" width="8.75390625" style="366" customWidth="1"/>
    <col min="9" max="9" width="13.75390625" style="366" customWidth="1"/>
    <col min="10" max="13" width="8.75390625" style="366" customWidth="1"/>
    <col min="14" max="16384" width="10.75390625" style="366" customWidth="1"/>
  </cols>
  <sheetData>
    <row r="1" spans="1:11" ht="21" customHeight="1">
      <c r="A1" s="362" t="s">
        <v>37</v>
      </c>
      <c r="B1" s="363"/>
      <c r="C1" s="363"/>
      <c r="D1" s="363"/>
      <c r="E1" s="364"/>
      <c r="F1" s="365" t="s">
        <v>148</v>
      </c>
      <c r="G1" s="363"/>
      <c r="H1" s="363"/>
      <c r="I1" s="363"/>
      <c r="J1" s="363"/>
      <c r="K1" s="363"/>
    </row>
    <row r="2" spans="1:11" ht="24.75" customHeight="1" thickBot="1">
      <c r="A2" s="362" t="s">
        <v>39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3" ht="24" customHeight="1">
      <c r="A3" s="367"/>
      <c r="B3" s="368" t="s">
        <v>149</v>
      </c>
      <c r="C3" s="369"/>
      <c r="D3" s="368" t="s">
        <v>130</v>
      </c>
      <c r="E3" s="369"/>
      <c r="F3" s="370" t="s">
        <v>133</v>
      </c>
      <c r="G3" s="371"/>
      <c r="H3" s="369"/>
      <c r="I3" s="371" t="s">
        <v>49</v>
      </c>
      <c r="J3" s="372"/>
      <c r="K3" s="373"/>
      <c r="L3" s="374" t="s">
        <v>150</v>
      </c>
      <c r="M3" s="375"/>
    </row>
    <row r="4" spans="1:13" ht="27" customHeight="1" thickBot="1">
      <c r="A4" s="376" t="s">
        <v>93</v>
      </c>
      <c r="B4" s="377" t="s">
        <v>151</v>
      </c>
      <c r="C4" s="378" t="s">
        <v>116</v>
      </c>
      <c r="D4" s="379" t="s">
        <v>95</v>
      </c>
      <c r="E4" s="378" t="s">
        <v>53</v>
      </c>
      <c r="F4" s="379" t="s">
        <v>135</v>
      </c>
      <c r="G4" s="379" t="s">
        <v>95</v>
      </c>
      <c r="H4" s="378" t="s">
        <v>53</v>
      </c>
      <c r="I4" s="379" t="s">
        <v>135</v>
      </c>
      <c r="J4" s="378" t="s">
        <v>53</v>
      </c>
      <c r="K4" s="380" t="s">
        <v>50</v>
      </c>
      <c r="L4" s="381" t="s">
        <v>152</v>
      </c>
      <c r="M4" s="382" t="s">
        <v>153</v>
      </c>
    </row>
    <row r="5" spans="1:13" ht="24.75" customHeight="1">
      <c r="A5" s="383" t="s">
        <v>41</v>
      </c>
      <c r="B5" s="384">
        <f>'Temps de travaux des cultures'!K31</f>
        <v>581</v>
      </c>
      <c r="C5" s="385">
        <f>'Temps de travaux des cultures'!I31</f>
        <v>774.5</v>
      </c>
      <c r="D5" s="386" t="s">
        <v>154</v>
      </c>
      <c r="E5" s="387">
        <v>142</v>
      </c>
      <c r="F5" s="388"/>
      <c r="G5" s="388"/>
      <c r="H5" s="389"/>
      <c r="I5" s="388"/>
      <c r="J5" s="389"/>
      <c r="K5" s="390">
        <f>SUM(C5+E5+H5+J5)</f>
        <v>916.5</v>
      </c>
      <c r="L5" s="391"/>
      <c r="M5" s="392">
        <f>IF(L5=0,0,PRODUCT(K5/L5))</f>
        <v>0</v>
      </c>
    </row>
    <row r="6" spans="1:13" ht="24.75" customHeight="1" thickBot="1">
      <c r="A6" s="393"/>
      <c r="B6" s="394"/>
      <c r="C6" s="395"/>
      <c r="D6" s="388"/>
      <c r="E6" s="389"/>
      <c r="F6" s="388"/>
      <c r="G6" s="388"/>
      <c r="H6" s="389"/>
      <c r="I6" s="388"/>
      <c r="J6" s="389"/>
      <c r="K6" s="390">
        <f>SUM(C6+E6+H6+J6)</f>
        <v>0</v>
      </c>
      <c r="L6" s="391"/>
      <c r="M6" s="392">
        <f>IF(L6=0,0,PRODUCT(K6/L6))</f>
        <v>0</v>
      </c>
    </row>
    <row r="7" spans="1:13" ht="24.75" customHeight="1" thickBot="1">
      <c r="A7" s="397"/>
      <c r="B7" s="398">
        <f>SUM(B5:B6)</f>
        <v>581</v>
      </c>
      <c r="C7" s="399">
        <f>SUM(C5:C6)</f>
        <v>774.5</v>
      </c>
      <c r="D7" s="400"/>
      <c r="E7" s="396">
        <f>SUM(E5:E6)</f>
        <v>142</v>
      </c>
      <c r="F7" s="401"/>
      <c r="G7" s="379">
        <f>SUM(G5:G6)</f>
        <v>0</v>
      </c>
      <c r="H7" s="396">
        <f>SUM(H5:H6)</f>
        <v>0</v>
      </c>
      <c r="I7" s="401"/>
      <c r="J7" s="396">
        <f>SUM(J5:J6)</f>
        <v>0</v>
      </c>
      <c r="K7" s="396">
        <f>SUM(C7+E7+H7+J7)</f>
        <v>916.5</v>
      </c>
      <c r="L7" s="402"/>
      <c r="M7" s="40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K17" sqref="K17"/>
      <selection pane="bottomLeft" activeCell="A1" sqref="A1"/>
    </sheetView>
  </sheetViews>
  <sheetFormatPr defaultColWidth="11.00390625" defaultRowHeight="21.75" customHeight="1"/>
  <cols>
    <col min="1" max="16384" width="11.625" style="4" customWidth="1"/>
  </cols>
  <sheetData>
    <row r="1" spans="1:9" ht="21.75" customHeight="1">
      <c r="A1" s="42" t="s">
        <v>37</v>
      </c>
      <c r="B1" s="5"/>
      <c r="C1" s="5"/>
      <c r="D1" s="5"/>
      <c r="E1" s="5"/>
      <c r="F1" s="6" t="s">
        <v>155</v>
      </c>
      <c r="G1" s="5"/>
      <c r="H1" s="5"/>
      <c r="I1" s="5"/>
    </row>
    <row r="2" spans="1:9" ht="21.75" customHeight="1" thickBot="1">
      <c r="A2" s="42" t="s">
        <v>39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2"/>
      <c r="C3" s="113" t="s">
        <v>156</v>
      </c>
      <c r="D3" s="101"/>
      <c r="E3" s="101"/>
      <c r="F3" s="114"/>
      <c r="G3" s="101"/>
      <c r="H3" s="101"/>
      <c r="I3" s="72"/>
      <c r="J3" s="115" t="s">
        <v>157</v>
      </c>
      <c r="K3" s="116"/>
    </row>
    <row r="4" spans="1:11" ht="15.75" customHeight="1">
      <c r="A4" s="117" t="s">
        <v>42</v>
      </c>
      <c r="B4" s="118" t="s">
        <v>43</v>
      </c>
      <c r="C4" s="119" t="s">
        <v>158</v>
      </c>
      <c r="D4" s="120"/>
      <c r="E4" s="119" t="s">
        <v>159</v>
      </c>
      <c r="F4" s="120"/>
      <c r="G4" s="119" t="s">
        <v>160</v>
      </c>
      <c r="H4" s="120"/>
      <c r="I4" s="76"/>
      <c r="J4" s="121" t="s">
        <v>161</v>
      </c>
      <c r="K4" s="122" t="s">
        <v>50</v>
      </c>
    </row>
    <row r="5" spans="1:11" ht="18" customHeight="1" thickBot="1">
      <c r="A5" s="123"/>
      <c r="B5" s="52"/>
      <c r="C5" s="20" t="s">
        <v>162</v>
      </c>
      <c r="D5" s="20" t="s">
        <v>53</v>
      </c>
      <c r="E5" s="20" t="s">
        <v>162</v>
      </c>
      <c r="F5" s="20" t="s">
        <v>53</v>
      </c>
      <c r="G5" s="20" t="s">
        <v>163</v>
      </c>
      <c r="H5" s="20" t="s">
        <v>53</v>
      </c>
      <c r="I5" s="80" t="s">
        <v>50</v>
      </c>
      <c r="J5" s="124" t="s">
        <v>53</v>
      </c>
      <c r="K5" s="125"/>
    </row>
    <row r="6" spans="1:11" ht="21.75" customHeight="1">
      <c r="A6" s="22" t="s">
        <v>54</v>
      </c>
      <c r="B6" s="23" t="s">
        <v>55</v>
      </c>
      <c r="C6" s="126"/>
      <c r="D6" s="106">
        <f aca="true" t="shared" si="0" ref="D6:D31">PRODUCT(0.31*C6)</f>
        <v>0</v>
      </c>
      <c r="E6" s="126"/>
      <c r="F6" s="106"/>
      <c r="G6" s="105"/>
      <c r="H6" s="106"/>
      <c r="I6" s="83">
        <f aca="true" t="shared" si="1" ref="I6:I32">SUM(D6+F6+H6)</f>
        <v>0</v>
      </c>
      <c r="J6" s="127"/>
      <c r="K6" s="128">
        <f aca="true" t="shared" si="2" ref="K6:K32">SUM(I6+J6)</f>
        <v>0</v>
      </c>
    </row>
    <row r="7" spans="1:11" ht="21.75" customHeight="1" thickBot="1">
      <c r="A7" s="29"/>
      <c r="B7" s="20" t="s">
        <v>56</v>
      </c>
      <c r="C7" s="129"/>
      <c r="D7" s="109">
        <f t="shared" si="0"/>
        <v>0</v>
      </c>
      <c r="E7" s="129"/>
      <c r="F7" s="109"/>
      <c r="G7" s="108"/>
      <c r="H7" s="109"/>
      <c r="I7" s="91">
        <f t="shared" si="1"/>
        <v>0</v>
      </c>
      <c r="J7" s="130"/>
      <c r="K7" s="32">
        <f t="shared" si="2"/>
        <v>0</v>
      </c>
    </row>
    <row r="8" spans="1:11" ht="21.75" customHeight="1">
      <c r="A8" s="33" t="s">
        <v>57</v>
      </c>
      <c r="B8" s="34" t="s">
        <v>58</v>
      </c>
      <c r="C8" s="86"/>
      <c r="D8" s="88">
        <f t="shared" si="0"/>
        <v>0</v>
      </c>
      <c r="E8" s="86"/>
      <c r="F8" s="88"/>
      <c r="G8" s="107"/>
      <c r="H8" s="88"/>
      <c r="I8" s="95">
        <f t="shared" si="1"/>
        <v>0</v>
      </c>
      <c r="J8" s="127"/>
      <c r="K8" s="128">
        <f t="shared" si="2"/>
        <v>0</v>
      </c>
    </row>
    <row r="9" spans="1:11" ht="21.75" customHeight="1" thickBot="1">
      <c r="A9" s="29"/>
      <c r="B9" s="20" t="s">
        <v>59</v>
      </c>
      <c r="C9" s="129"/>
      <c r="D9" s="109">
        <f t="shared" si="0"/>
        <v>0</v>
      </c>
      <c r="E9" s="129"/>
      <c r="F9" s="109"/>
      <c r="G9" s="108"/>
      <c r="H9" s="109"/>
      <c r="I9" s="91">
        <f t="shared" si="1"/>
        <v>0</v>
      </c>
      <c r="J9" s="130"/>
      <c r="K9" s="32">
        <f t="shared" si="2"/>
        <v>0</v>
      </c>
    </row>
    <row r="10" spans="1:11" ht="21.75" customHeight="1">
      <c r="A10" s="33" t="s">
        <v>60</v>
      </c>
      <c r="B10" s="34" t="s">
        <v>61</v>
      </c>
      <c r="C10" s="86"/>
      <c r="D10" s="88">
        <f t="shared" si="0"/>
        <v>0</v>
      </c>
      <c r="E10" s="86"/>
      <c r="F10" s="88"/>
      <c r="G10" s="107"/>
      <c r="H10" s="88"/>
      <c r="I10" s="95">
        <f t="shared" si="1"/>
        <v>0</v>
      </c>
      <c r="J10" s="127"/>
      <c r="K10" s="128">
        <f t="shared" si="2"/>
        <v>0</v>
      </c>
    </row>
    <row r="11" spans="1:11" ht="21.75" customHeight="1" thickBot="1">
      <c r="A11" s="33"/>
      <c r="B11" s="34" t="s">
        <v>62</v>
      </c>
      <c r="C11" s="86"/>
      <c r="D11" s="88">
        <f t="shared" si="0"/>
        <v>0</v>
      </c>
      <c r="E11" s="86"/>
      <c r="F11" s="88"/>
      <c r="G11" s="107"/>
      <c r="H11" s="88"/>
      <c r="I11" s="95">
        <f t="shared" si="1"/>
        <v>0</v>
      </c>
      <c r="J11" s="127"/>
      <c r="K11" s="128">
        <f t="shared" si="2"/>
        <v>0</v>
      </c>
    </row>
    <row r="12" spans="1:11" ht="21.75" customHeight="1">
      <c r="A12" s="22" t="s">
        <v>63</v>
      </c>
      <c r="B12" s="24" t="s">
        <v>64</v>
      </c>
      <c r="C12" s="126"/>
      <c r="D12" s="106">
        <f t="shared" si="0"/>
        <v>0</v>
      </c>
      <c r="E12" s="126"/>
      <c r="F12" s="106"/>
      <c r="G12" s="105"/>
      <c r="H12" s="106"/>
      <c r="I12" s="83">
        <f t="shared" si="1"/>
        <v>0</v>
      </c>
      <c r="J12" s="131"/>
      <c r="K12" s="39">
        <f t="shared" si="2"/>
        <v>0</v>
      </c>
    </row>
    <row r="13" spans="1:11" ht="21.75" customHeight="1" thickBot="1">
      <c r="A13" s="33"/>
      <c r="B13" s="34" t="s">
        <v>65</v>
      </c>
      <c r="C13" s="86"/>
      <c r="D13" s="88">
        <f t="shared" si="0"/>
        <v>0</v>
      </c>
      <c r="E13" s="86"/>
      <c r="F13" s="88"/>
      <c r="G13" s="107"/>
      <c r="H13" s="88"/>
      <c r="I13" s="95">
        <f t="shared" si="1"/>
        <v>0</v>
      </c>
      <c r="J13" s="127"/>
      <c r="K13" s="128">
        <f t="shared" si="2"/>
        <v>0</v>
      </c>
    </row>
    <row r="14" spans="1:11" ht="21.75" customHeight="1">
      <c r="A14" s="22" t="s">
        <v>66</v>
      </c>
      <c r="B14" s="24" t="s">
        <v>67</v>
      </c>
      <c r="C14" s="126"/>
      <c r="D14" s="106">
        <f t="shared" si="0"/>
        <v>0</v>
      </c>
      <c r="E14" s="126"/>
      <c r="F14" s="106"/>
      <c r="G14" s="105"/>
      <c r="H14" s="106"/>
      <c r="I14" s="83">
        <f t="shared" si="1"/>
        <v>0</v>
      </c>
      <c r="J14" s="131"/>
      <c r="K14" s="39">
        <f t="shared" si="2"/>
        <v>0</v>
      </c>
    </row>
    <row r="15" spans="1:11" ht="21.75" customHeight="1" thickBot="1">
      <c r="A15" s="33"/>
      <c r="B15" s="34" t="s">
        <v>68</v>
      </c>
      <c r="C15" s="86"/>
      <c r="D15" s="88">
        <f t="shared" si="0"/>
        <v>0</v>
      </c>
      <c r="E15" s="86"/>
      <c r="F15" s="88"/>
      <c r="G15" s="107"/>
      <c r="H15" s="88"/>
      <c r="I15" s="95">
        <f t="shared" si="1"/>
        <v>0</v>
      </c>
      <c r="J15" s="127"/>
      <c r="K15" s="128">
        <f t="shared" si="2"/>
        <v>0</v>
      </c>
    </row>
    <row r="16" spans="1:11" ht="21.75" customHeight="1">
      <c r="A16" s="22" t="s">
        <v>69</v>
      </c>
      <c r="B16" s="24" t="s">
        <v>70</v>
      </c>
      <c r="C16" s="126"/>
      <c r="D16" s="106">
        <f t="shared" si="0"/>
        <v>0</v>
      </c>
      <c r="E16" s="126"/>
      <c r="F16" s="106"/>
      <c r="G16" s="105"/>
      <c r="H16" s="106"/>
      <c r="I16" s="83">
        <f t="shared" si="1"/>
        <v>0</v>
      </c>
      <c r="J16" s="131"/>
      <c r="K16" s="39">
        <f t="shared" si="2"/>
        <v>0</v>
      </c>
    </row>
    <row r="17" spans="1:11" ht="21.75" customHeight="1">
      <c r="A17" s="33"/>
      <c r="B17" s="34" t="s">
        <v>71</v>
      </c>
      <c r="C17" s="86"/>
      <c r="D17" s="88">
        <f t="shared" si="0"/>
        <v>0</v>
      </c>
      <c r="E17" s="86"/>
      <c r="F17" s="88"/>
      <c r="G17" s="107"/>
      <c r="H17" s="88"/>
      <c r="I17" s="95">
        <f t="shared" si="1"/>
        <v>0</v>
      </c>
      <c r="J17" s="127"/>
      <c r="K17" s="128">
        <f t="shared" si="2"/>
        <v>0</v>
      </c>
    </row>
    <row r="18" spans="1:11" ht="21.75" customHeight="1" thickBot="1">
      <c r="A18" s="29"/>
      <c r="B18" s="20" t="s">
        <v>72</v>
      </c>
      <c r="C18" s="129"/>
      <c r="D18" s="109">
        <f t="shared" si="0"/>
        <v>0</v>
      </c>
      <c r="E18" s="129"/>
      <c r="F18" s="109"/>
      <c r="G18" s="108"/>
      <c r="H18" s="109"/>
      <c r="I18" s="91">
        <f t="shared" si="1"/>
        <v>0</v>
      </c>
      <c r="J18" s="130"/>
      <c r="K18" s="32">
        <f t="shared" si="2"/>
        <v>0</v>
      </c>
    </row>
    <row r="19" spans="1:11" ht="21.75" customHeight="1">
      <c r="A19" s="33" t="s">
        <v>73</v>
      </c>
      <c r="B19" s="34" t="s">
        <v>74</v>
      </c>
      <c r="C19" s="86"/>
      <c r="D19" s="88">
        <f t="shared" si="0"/>
        <v>0</v>
      </c>
      <c r="E19" s="86"/>
      <c r="F19" s="88"/>
      <c r="G19" s="107"/>
      <c r="H19" s="88"/>
      <c r="I19" s="95">
        <f t="shared" si="1"/>
        <v>0</v>
      </c>
      <c r="J19" s="127"/>
      <c r="K19" s="128">
        <f t="shared" si="2"/>
        <v>0</v>
      </c>
    </row>
    <row r="20" spans="1:11" ht="21.75" customHeight="1" thickBot="1">
      <c r="A20" s="29"/>
      <c r="B20" s="20" t="s">
        <v>75</v>
      </c>
      <c r="C20" s="129"/>
      <c r="D20" s="109">
        <f t="shared" si="0"/>
        <v>0</v>
      </c>
      <c r="E20" s="129"/>
      <c r="F20" s="109"/>
      <c r="G20" s="108"/>
      <c r="H20" s="109"/>
      <c r="I20" s="91">
        <f t="shared" si="1"/>
        <v>0</v>
      </c>
      <c r="J20" s="130"/>
      <c r="K20" s="32">
        <f t="shared" si="2"/>
        <v>0</v>
      </c>
    </row>
    <row r="21" spans="1:11" ht="21.75" customHeight="1">
      <c r="A21" s="33" t="s">
        <v>76</v>
      </c>
      <c r="B21" s="34" t="s">
        <v>77</v>
      </c>
      <c r="C21" s="86"/>
      <c r="D21" s="88">
        <f t="shared" si="0"/>
        <v>0</v>
      </c>
      <c r="E21" s="86"/>
      <c r="F21" s="88"/>
      <c r="G21" s="107"/>
      <c r="H21" s="88"/>
      <c r="I21" s="95">
        <f t="shared" si="1"/>
        <v>0</v>
      </c>
      <c r="J21" s="127"/>
      <c r="K21" s="128">
        <f t="shared" si="2"/>
        <v>0</v>
      </c>
    </row>
    <row r="22" spans="1:11" ht="21.75" customHeight="1" thickBot="1">
      <c r="A22" s="33"/>
      <c r="B22" s="34" t="s">
        <v>78</v>
      </c>
      <c r="C22" s="86"/>
      <c r="D22" s="88">
        <f t="shared" si="0"/>
        <v>0</v>
      </c>
      <c r="E22" s="86"/>
      <c r="F22" s="88"/>
      <c r="G22" s="107"/>
      <c r="H22" s="88"/>
      <c r="I22" s="95">
        <f t="shared" si="1"/>
        <v>0</v>
      </c>
      <c r="J22" s="127"/>
      <c r="K22" s="128">
        <f t="shared" si="2"/>
        <v>0</v>
      </c>
    </row>
    <row r="23" spans="1:11" ht="21.75" customHeight="1">
      <c r="A23" s="22" t="s">
        <v>79</v>
      </c>
      <c r="B23" s="24" t="s">
        <v>80</v>
      </c>
      <c r="C23" s="126"/>
      <c r="D23" s="106">
        <f t="shared" si="0"/>
        <v>0</v>
      </c>
      <c r="E23" s="126"/>
      <c r="F23" s="106"/>
      <c r="G23" s="105"/>
      <c r="H23" s="106"/>
      <c r="I23" s="83">
        <f t="shared" si="1"/>
        <v>0</v>
      </c>
      <c r="J23" s="131"/>
      <c r="K23" s="39">
        <f t="shared" si="2"/>
        <v>0</v>
      </c>
    </row>
    <row r="24" spans="1:11" ht="21.75" customHeight="1" thickBot="1">
      <c r="A24" s="33"/>
      <c r="B24" s="34" t="s">
        <v>81</v>
      </c>
      <c r="C24" s="86"/>
      <c r="D24" s="88">
        <f t="shared" si="0"/>
        <v>0</v>
      </c>
      <c r="E24" s="86"/>
      <c r="F24" s="88"/>
      <c r="G24" s="107"/>
      <c r="H24" s="88"/>
      <c r="I24" s="95">
        <f t="shared" si="1"/>
        <v>0</v>
      </c>
      <c r="J24" s="127" t="s">
        <v>164</v>
      </c>
      <c r="K24" s="128">
        <v>0</v>
      </c>
    </row>
    <row r="25" spans="1:11" ht="21.75" customHeight="1">
      <c r="A25" s="22" t="s">
        <v>82</v>
      </c>
      <c r="B25" s="24" t="s">
        <v>83</v>
      </c>
      <c r="C25" s="126"/>
      <c r="D25" s="106">
        <f t="shared" si="0"/>
        <v>0</v>
      </c>
      <c r="E25" s="126"/>
      <c r="F25" s="106"/>
      <c r="G25" s="105"/>
      <c r="H25" s="106"/>
      <c r="I25" s="83">
        <f t="shared" si="1"/>
        <v>0</v>
      </c>
      <c r="J25" s="131" t="s">
        <v>165</v>
      </c>
      <c r="K25" s="39">
        <v>0</v>
      </c>
    </row>
    <row r="26" spans="1:11" ht="21.75" customHeight="1" thickBot="1">
      <c r="A26" s="33"/>
      <c r="B26" s="34" t="s">
        <v>84</v>
      </c>
      <c r="C26" s="86"/>
      <c r="D26" s="88">
        <f t="shared" si="0"/>
        <v>0</v>
      </c>
      <c r="E26" s="86"/>
      <c r="F26" s="88"/>
      <c r="G26" s="107"/>
      <c r="H26" s="88"/>
      <c r="I26" s="95">
        <f t="shared" si="1"/>
        <v>0</v>
      </c>
      <c r="J26" s="127" t="s">
        <v>166</v>
      </c>
      <c r="K26" s="128">
        <v>0</v>
      </c>
    </row>
    <row r="27" spans="1:11" ht="21.75" customHeight="1">
      <c r="A27" s="22" t="s">
        <v>85</v>
      </c>
      <c r="B27" s="24" t="s">
        <v>86</v>
      </c>
      <c r="C27" s="126"/>
      <c r="D27" s="106">
        <f t="shared" si="0"/>
        <v>0</v>
      </c>
      <c r="E27" s="126"/>
      <c r="F27" s="106"/>
      <c r="G27" s="105"/>
      <c r="H27" s="106"/>
      <c r="I27" s="83">
        <f t="shared" si="1"/>
        <v>0</v>
      </c>
      <c r="J27" s="131"/>
      <c r="K27" s="39">
        <f t="shared" si="2"/>
        <v>0</v>
      </c>
    </row>
    <row r="28" spans="1:11" ht="21.75" customHeight="1">
      <c r="A28" s="33"/>
      <c r="B28" s="34" t="s">
        <v>87</v>
      </c>
      <c r="C28" s="86"/>
      <c r="D28" s="88">
        <f t="shared" si="0"/>
        <v>0</v>
      </c>
      <c r="E28" s="86"/>
      <c r="F28" s="88"/>
      <c r="G28" s="107"/>
      <c r="H28" s="88"/>
      <c r="I28" s="95">
        <f t="shared" si="1"/>
        <v>0</v>
      </c>
      <c r="J28" s="127"/>
      <c r="K28" s="128">
        <f t="shared" si="2"/>
        <v>0</v>
      </c>
    </row>
    <row r="29" spans="1:11" ht="21.75" customHeight="1" thickBot="1">
      <c r="A29" s="29"/>
      <c r="B29" s="20" t="s">
        <v>88</v>
      </c>
      <c r="C29" s="129"/>
      <c r="D29" s="109">
        <f t="shared" si="0"/>
        <v>0</v>
      </c>
      <c r="E29" s="129"/>
      <c r="F29" s="109"/>
      <c r="G29" s="108"/>
      <c r="H29" s="109"/>
      <c r="I29" s="91">
        <f t="shared" si="1"/>
        <v>0</v>
      </c>
      <c r="J29" s="130"/>
      <c r="K29" s="32">
        <f t="shared" si="2"/>
        <v>0</v>
      </c>
    </row>
    <row r="30" spans="1:11" ht="21.75" customHeight="1">
      <c r="A30" s="33" t="s">
        <v>89</v>
      </c>
      <c r="B30" s="34" t="s">
        <v>90</v>
      </c>
      <c r="C30" s="86"/>
      <c r="D30" s="88">
        <f t="shared" si="0"/>
        <v>0</v>
      </c>
      <c r="E30" s="86"/>
      <c r="F30" s="88"/>
      <c r="G30" s="107"/>
      <c r="H30" s="88"/>
      <c r="I30" s="95">
        <f t="shared" si="1"/>
        <v>0</v>
      </c>
      <c r="J30" s="127"/>
      <c r="K30" s="128">
        <f t="shared" si="2"/>
        <v>0</v>
      </c>
    </row>
    <row r="31" spans="1:11" ht="21.75" customHeight="1" thickBot="1">
      <c r="A31" s="29"/>
      <c r="B31" s="20" t="s">
        <v>91</v>
      </c>
      <c r="C31" s="129"/>
      <c r="D31" s="109">
        <f t="shared" si="0"/>
        <v>0</v>
      </c>
      <c r="E31" s="129"/>
      <c r="F31" s="109"/>
      <c r="G31" s="108"/>
      <c r="H31" s="109"/>
      <c r="I31" s="91">
        <f t="shared" si="1"/>
        <v>0</v>
      </c>
      <c r="J31" s="130"/>
      <c r="K31" s="32">
        <f t="shared" si="2"/>
        <v>0</v>
      </c>
    </row>
    <row r="32" spans="1:11" ht="21.75" customHeight="1" thickBot="1">
      <c r="A32" s="29" t="s">
        <v>50</v>
      </c>
      <c r="B32" s="110"/>
      <c r="C32" s="20">
        <f>SUM(C6:C31)</f>
        <v>0</v>
      </c>
      <c r="D32" s="91">
        <f>SUM(D6:D31)</f>
        <v>0</v>
      </c>
      <c r="E32" s="20">
        <f>SUM(E6:E31)</f>
        <v>0</v>
      </c>
      <c r="F32" s="91">
        <f>SUM(F6:F31)</f>
        <v>0</v>
      </c>
      <c r="G32" s="110"/>
      <c r="H32" s="91">
        <f>SUM(H6:H31)</f>
        <v>0</v>
      </c>
      <c r="I32" s="91">
        <f t="shared" si="1"/>
        <v>0</v>
      </c>
      <c r="J32" s="132">
        <f>SUM(J6:J31)</f>
        <v>0</v>
      </c>
      <c r="K32" s="32">
        <f t="shared" si="2"/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K17" sqref="K17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60" t="s">
        <v>37</v>
      </c>
      <c r="B1" s="2"/>
      <c r="C1"/>
      <c r="D1" s="261" t="s">
        <v>167</v>
      </c>
      <c r="G1" s="404" t="s">
        <v>168</v>
      </c>
      <c r="H1" s="434"/>
      <c r="I1" s="405"/>
      <c r="J1" s="435" t="s">
        <v>169</v>
      </c>
    </row>
    <row r="2" spans="1:10" ht="21.75" customHeight="1">
      <c r="A2" s="42" t="s">
        <v>39</v>
      </c>
      <c r="B2" s="2"/>
      <c r="C2"/>
      <c r="D2" s="262" t="s">
        <v>170</v>
      </c>
      <c r="G2" s="406" t="s">
        <v>171</v>
      </c>
      <c r="H2" s="436"/>
      <c r="I2" s="407"/>
      <c r="J2" s="437">
        <v>30</v>
      </c>
    </row>
    <row r="3" spans="1:8" ht="31.5" customHeight="1" thickBot="1">
      <c r="A3"/>
      <c r="B3" s="2"/>
      <c r="C3"/>
      <c r="D3"/>
      <c r="G3"/>
      <c r="H3"/>
    </row>
    <row r="4" spans="1:11" ht="21.75" customHeight="1">
      <c r="A4" s="69"/>
      <c r="B4" s="408"/>
      <c r="C4" s="409" t="s">
        <v>172</v>
      </c>
      <c r="D4" s="410"/>
      <c r="E4" s="410"/>
      <c r="F4" s="410"/>
      <c r="G4" s="410"/>
      <c r="H4" s="411" t="s">
        <v>222</v>
      </c>
      <c r="I4" s="410"/>
      <c r="J4" s="412"/>
      <c r="K4" s="413" t="s">
        <v>50</v>
      </c>
    </row>
    <row r="5" spans="1:12" ht="30" customHeight="1" thickBot="1">
      <c r="A5" s="414" t="s">
        <v>42</v>
      </c>
      <c r="B5" s="415" t="s">
        <v>43</v>
      </c>
      <c r="C5" s="416" t="s">
        <v>173</v>
      </c>
      <c r="D5" s="416" t="s">
        <v>174</v>
      </c>
      <c r="E5" s="416" t="s">
        <v>175</v>
      </c>
      <c r="F5" s="416" t="s">
        <v>176</v>
      </c>
      <c r="G5" s="416" t="s">
        <v>177</v>
      </c>
      <c r="H5" s="417" t="s">
        <v>178</v>
      </c>
      <c r="I5" s="416" t="s">
        <v>179</v>
      </c>
      <c r="J5" s="268" t="s">
        <v>177</v>
      </c>
      <c r="K5" s="268" t="s">
        <v>177</v>
      </c>
      <c r="L5" s="438" t="s">
        <v>180</v>
      </c>
    </row>
    <row r="6" spans="1:12" ht="21.75" customHeight="1">
      <c r="A6" s="22" t="s">
        <v>54</v>
      </c>
      <c r="B6" s="149" t="s">
        <v>55</v>
      </c>
      <c r="C6" s="420"/>
      <c r="D6" s="418">
        <v>5</v>
      </c>
      <c r="E6" s="439">
        <v>2</v>
      </c>
      <c r="F6" s="419">
        <v>30</v>
      </c>
      <c r="G6" s="440">
        <f aca="true" t="shared" si="0" ref="G6:G31">PRODUCT(F6*D6*E6*3.6)</f>
        <v>1080</v>
      </c>
      <c r="H6" s="420"/>
      <c r="I6" s="418"/>
      <c r="J6" s="421">
        <f aca="true" t="shared" si="1" ref="J6:J31">PRODUCT(I6*H6*3.6)</f>
        <v>0</v>
      </c>
      <c r="K6" s="421">
        <f aca="true" t="shared" si="2" ref="K6:K31">SUM(G6+J6)</f>
        <v>1080</v>
      </c>
      <c r="L6" s="7">
        <v>1285.714</v>
      </c>
    </row>
    <row r="7" spans="1:12" ht="21.75" customHeight="1" thickBot="1">
      <c r="A7" s="29"/>
      <c r="B7" s="81" t="s">
        <v>56</v>
      </c>
      <c r="C7" s="422"/>
      <c r="D7" s="422">
        <v>5</v>
      </c>
      <c r="E7" s="432">
        <v>2</v>
      </c>
      <c r="F7" s="423">
        <v>30</v>
      </c>
      <c r="G7" s="441">
        <f t="shared" si="0"/>
        <v>1080</v>
      </c>
      <c r="H7" s="425"/>
      <c r="I7" s="422"/>
      <c r="J7" s="426">
        <f t="shared" si="1"/>
        <v>0</v>
      </c>
      <c r="K7" s="426">
        <f t="shared" si="2"/>
        <v>1080</v>
      </c>
      <c r="L7" s="7">
        <v>1285.714</v>
      </c>
    </row>
    <row r="8" spans="1:12" ht="21.75" customHeight="1">
      <c r="A8" s="33" t="s">
        <v>57</v>
      </c>
      <c r="B8" s="155" t="s">
        <v>58</v>
      </c>
      <c r="C8" s="418"/>
      <c r="D8" s="418">
        <v>5</v>
      </c>
      <c r="E8" s="439">
        <v>3</v>
      </c>
      <c r="F8" s="419">
        <v>30</v>
      </c>
      <c r="G8" s="440">
        <f t="shared" si="0"/>
        <v>1620</v>
      </c>
      <c r="H8" s="420"/>
      <c r="I8" s="418"/>
      <c r="J8" s="421">
        <f t="shared" si="1"/>
        <v>0</v>
      </c>
      <c r="K8" s="421">
        <f t="shared" si="2"/>
        <v>1620</v>
      </c>
      <c r="L8" s="7">
        <v>1285.714</v>
      </c>
    </row>
    <row r="9" spans="1:12" ht="21.75" customHeight="1" thickBot="1">
      <c r="A9" s="29"/>
      <c r="B9" s="81" t="s">
        <v>59</v>
      </c>
      <c r="C9" s="422"/>
      <c r="D9" s="422">
        <v>5</v>
      </c>
      <c r="E9" s="432">
        <v>3</v>
      </c>
      <c r="F9" s="423">
        <v>30</v>
      </c>
      <c r="G9" s="441">
        <f t="shared" si="0"/>
        <v>1620</v>
      </c>
      <c r="H9" s="425"/>
      <c r="I9" s="422"/>
      <c r="J9" s="426">
        <f t="shared" si="1"/>
        <v>0</v>
      </c>
      <c r="K9" s="426">
        <f t="shared" si="2"/>
        <v>1620</v>
      </c>
      <c r="L9" s="7">
        <v>1285.714</v>
      </c>
    </row>
    <row r="10" spans="1:12" ht="21.75" customHeight="1">
      <c r="A10" s="33" t="s">
        <v>60</v>
      </c>
      <c r="B10" s="155" t="s">
        <v>61</v>
      </c>
      <c r="C10" s="418"/>
      <c r="D10" s="418">
        <v>5</v>
      </c>
      <c r="E10" s="439">
        <v>2</v>
      </c>
      <c r="F10" s="419">
        <v>30</v>
      </c>
      <c r="G10" s="440">
        <f t="shared" si="0"/>
        <v>1080</v>
      </c>
      <c r="H10" s="420"/>
      <c r="I10" s="418"/>
      <c r="J10" s="421">
        <f t="shared" si="1"/>
        <v>0</v>
      </c>
      <c r="K10" s="421">
        <f t="shared" si="2"/>
        <v>1080</v>
      </c>
      <c r="L10" s="7">
        <v>1285.714</v>
      </c>
    </row>
    <row r="11" spans="1:12" ht="21.75" customHeight="1" thickBot="1">
      <c r="A11" s="33"/>
      <c r="B11" s="155" t="s">
        <v>62</v>
      </c>
      <c r="C11" s="418"/>
      <c r="D11" s="418">
        <v>5</v>
      </c>
      <c r="E11" s="439">
        <v>3</v>
      </c>
      <c r="F11" s="419">
        <v>30</v>
      </c>
      <c r="G11" s="440">
        <f t="shared" si="0"/>
        <v>1620</v>
      </c>
      <c r="H11" s="420"/>
      <c r="I11" s="418"/>
      <c r="J11" s="421">
        <f t="shared" si="1"/>
        <v>0</v>
      </c>
      <c r="K11" s="421">
        <f t="shared" si="2"/>
        <v>1620</v>
      </c>
      <c r="L11" s="7">
        <v>1285.714</v>
      </c>
    </row>
    <row r="12" spans="1:12" ht="21.75" customHeight="1">
      <c r="A12" s="22" t="s">
        <v>63</v>
      </c>
      <c r="B12" s="156" t="s">
        <v>64</v>
      </c>
      <c r="C12" s="427"/>
      <c r="D12" s="427">
        <v>5</v>
      </c>
      <c r="E12" s="442">
        <v>3</v>
      </c>
      <c r="F12" s="428">
        <v>30</v>
      </c>
      <c r="G12" s="443">
        <f t="shared" si="0"/>
        <v>1620</v>
      </c>
      <c r="H12" s="429"/>
      <c r="I12" s="427"/>
      <c r="J12" s="430">
        <f t="shared" si="1"/>
        <v>0</v>
      </c>
      <c r="K12" s="430">
        <f t="shared" si="2"/>
        <v>1620</v>
      </c>
      <c r="L12" s="7">
        <v>1285.714</v>
      </c>
    </row>
    <row r="13" spans="1:12" ht="21.75" customHeight="1" thickBot="1">
      <c r="A13" s="33"/>
      <c r="B13" s="155" t="s">
        <v>65</v>
      </c>
      <c r="C13" s="418"/>
      <c r="D13" s="418">
        <v>5</v>
      </c>
      <c r="E13" s="439">
        <v>2</v>
      </c>
      <c r="F13" s="419">
        <v>30</v>
      </c>
      <c r="G13" s="440">
        <f t="shared" si="0"/>
        <v>1080</v>
      </c>
      <c r="H13" s="420"/>
      <c r="I13" s="418"/>
      <c r="J13" s="421">
        <f t="shared" si="1"/>
        <v>0</v>
      </c>
      <c r="K13" s="421">
        <f t="shared" si="2"/>
        <v>1080</v>
      </c>
      <c r="L13" s="7">
        <v>1285.714</v>
      </c>
    </row>
    <row r="14" spans="1:12" ht="21.75" customHeight="1">
      <c r="A14" s="22" t="s">
        <v>66</v>
      </c>
      <c r="B14" s="156" t="s">
        <v>67</v>
      </c>
      <c r="C14" s="427"/>
      <c r="D14" s="427">
        <v>5</v>
      </c>
      <c r="E14" s="442">
        <v>2</v>
      </c>
      <c r="F14" s="428">
        <v>30</v>
      </c>
      <c r="G14" s="443">
        <f t="shared" si="0"/>
        <v>1080</v>
      </c>
      <c r="H14" s="429"/>
      <c r="I14" s="427"/>
      <c r="J14" s="430">
        <f t="shared" si="1"/>
        <v>0</v>
      </c>
      <c r="K14" s="430">
        <f t="shared" si="2"/>
        <v>1080</v>
      </c>
      <c r="L14" s="7">
        <v>1285.714</v>
      </c>
    </row>
    <row r="15" spans="1:12" ht="21.75" customHeight="1" thickBot="1">
      <c r="A15" s="33"/>
      <c r="B15" s="155" t="s">
        <v>68</v>
      </c>
      <c r="C15" s="418"/>
      <c r="D15" s="418">
        <v>5</v>
      </c>
      <c r="E15" s="439">
        <v>3</v>
      </c>
      <c r="F15" s="419">
        <v>30</v>
      </c>
      <c r="G15" s="440">
        <f t="shared" si="0"/>
        <v>1620</v>
      </c>
      <c r="H15" s="420"/>
      <c r="I15" s="418"/>
      <c r="J15" s="421">
        <f t="shared" si="1"/>
        <v>0</v>
      </c>
      <c r="K15" s="421">
        <f t="shared" si="2"/>
        <v>1620</v>
      </c>
      <c r="L15" s="7">
        <v>1285.714</v>
      </c>
    </row>
    <row r="16" spans="1:12" ht="21.75" customHeight="1">
      <c r="A16" s="22" t="s">
        <v>69</v>
      </c>
      <c r="B16" s="156" t="s">
        <v>70</v>
      </c>
      <c r="C16" s="427" t="s">
        <v>181</v>
      </c>
      <c r="D16" s="427">
        <v>5</v>
      </c>
      <c r="E16" s="442">
        <v>3</v>
      </c>
      <c r="F16" s="428">
        <v>10</v>
      </c>
      <c r="G16" s="443">
        <f t="shared" si="0"/>
        <v>540</v>
      </c>
      <c r="H16" s="429"/>
      <c r="I16" s="427"/>
      <c r="J16" s="430">
        <f t="shared" si="1"/>
        <v>0</v>
      </c>
      <c r="K16" s="430">
        <f t="shared" si="2"/>
        <v>540</v>
      </c>
      <c r="L16" s="7">
        <v>1285.714</v>
      </c>
    </row>
    <row r="17" spans="1:12" ht="21.75" customHeight="1">
      <c r="A17" s="33"/>
      <c r="B17" s="155" t="s">
        <v>71</v>
      </c>
      <c r="C17" s="418" t="s">
        <v>181</v>
      </c>
      <c r="D17" s="418">
        <v>5</v>
      </c>
      <c r="E17" s="439">
        <v>3</v>
      </c>
      <c r="F17" s="419">
        <v>10</v>
      </c>
      <c r="G17" s="440">
        <f t="shared" si="0"/>
        <v>540</v>
      </c>
      <c r="H17" s="420"/>
      <c r="I17" s="418"/>
      <c r="J17" s="421">
        <f t="shared" si="1"/>
        <v>0</v>
      </c>
      <c r="K17" s="421">
        <f t="shared" si="2"/>
        <v>540</v>
      </c>
      <c r="L17" s="7">
        <v>1285.714</v>
      </c>
    </row>
    <row r="18" spans="1:12" ht="21.75" customHeight="1" thickBot="1">
      <c r="A18" s="29"/>
      <c r="B18" s="81" t="s">
        <v>72</v>
      </c>
      <c r="C18" s="422" t="s">
        <v>181</v>
      </c>
      <c r="D18" s="422">
        <v>5</v>
      </c>
      <c r="E18" s="432">
        <v>3</v>
      </c>
      <c r="F18" s="423">
        <v>10</v>
      </c>
      <c r="G18" s="441">
        <f t="shared" si="0"/>
        <v>540</v>
      </c>
      <c r="H18" s="425"/>
      <c r="I18" s="422"/>
      <c r="J18" s="426">
        <f t="shared" si="1"/>
        <v>0</v>
      </c>
      <c r="K18" s="426">
        <f t="shared" si="2"/>
        <v>540</v>
      </c>
      <c r="L18" s="7">
        <v>1285.714</v>
      </c>
    </row>
    <row r="19" spans="1:12" ht="21.75" customHeight="1">
      <c r="A19" s="33" t="s">
        <v>73</v>
      </c>
      <c r="B19" s="155" t="s">
        <v>74</v>
      </c>
      <c r="C19" s="418" t="s">
        <v>181</v>
      </c>
      <c r="D19" s="418">
        <v>5</v>
      </c>
      <c r="E19" s="439">
        <v>2</v>
      </c>
      <c r="F19" s="419">
        <v>10</v>
      </c>
      <c r="G19" s="440">
        <f t="shared" si="0"/>
        <v>360</v>
      </c>
      <c r="H19" s="420"/>
      <c r="I19" s="418"/>
      <c r="J19" s="421">
        <f t="shared" si="1"/>
        <v>0</v>
      </c>
      <c r="K19" s="421">
        <f t="shared" si="2"/>
        <v>360</v>
      </c>
      <c r="L19" s="7">
        <v>1285.714</v>
      </c>
    </row>
    <row r="20" spans="1:12" ht="21.75" customHeight="1" thickBot="1">
      <c r="A20" s="29"/>
      <c r="B20" s="81" t="s">
        <v>75</v>
      </c>
      <c r="C20" s="422" t="s">
        <v>181</v>
      </c>
      <c r="D20" s="422">
        <v>5</v>
      </c>
      <c r="E20" s="432">
        <v>3</v>
      </c>
      <c r="F20" s="423">
        <v>10</v>
      </c>
      <c r="G20" s="441">
        <f t="shared" si="0"/>
        <v>540</v>
      </c>
      <c r="H20" s="425"/>
      <c r="I20" s="422"/>
      <c r="J20" s="426">
        <f t="shared" si="1"/>
        <v>0</v>
      </c>
      <c r="K20" s="426">
        <f t="shared" si="2"/>
        <v>540</v>
      </c>
      <c r="L20" s="7">
        <v>1285.714</v>
      </c>
    </row>
    <row r="21" spans="1:12" ht="21.75" customHeight="1">
      <c r="A21" s="33" t="s">
        <v>76</v>
      </c>
      <c r="B21" s="155" t="s">
        <v>77</v>
      </c>
      <c r="C21" s="418" t="s">
        <v>181</v>
      </c>
      <c r="D21" s="418">
        <v>5</v>
      </c>
      <c r="E21" s="439">
        <v>2</v>
      </c>
      <c r="F21" s="419">
        <v>10</v>
      </c>
      <c r="G21" s="440">
        <f t="shared" si="0"/>
        <v>360</v>
      </c>
      <c r="H21" s="420"/>
      <c r="I21" s="418"/>
      <c r="J21" s="421">
        <f t="shared" si="1"/>
        <v>0</v>
      </c>
      <c r="K21" s="421">
        <f t="shared" si="2"/>
        <v>360</v>
      </c>
      <c r="L21" s="7">
        <v>1285.714</v>
      </c>
    </row>
    <row r="22" spans="1:12" ht="21.75" customHeight="1" thickBot="1">
      <c r="A22" s="33"/>
      <c r="B22" s="155" t="s">
        <v>78</v>
      </c>
      <c r="C22" s="418" t="s">
        <v>181</v>
      </c>
      <c r="D22" s="418">
        <v>5</v>
      </c>
      <c r="E22" s="439">
        <v>2</v>
      </c>
      <c r="F22" s="419">
        <v>10</v>
      </c>
      <c r="G22" s="440">
        <f t="shared" si="0"/>
        <v>360</v>
      </c>
      <c r="H22" s="420"/>
      <c r="I22" s="418"/>
      <c r="J22" s="421">
        <f t="shared" si="1"/>
        <v>0</v>
      </c>
      <c r="K22" s="421">
        <f t="shared" si="2"/>
        <v>360</v>
      </c>
      <c r="L22" s="7">
        <v>1285.714</v>
      </c>
    </row>
    <row r="23" spans="1:12" ht="21.75" customHeight="1">
      <c r="A23" s="22" t="s">
        <v>79</v>
      </c>
      <c r="B23" s="156" t="s">
        <v>80</v>
      </c>
      <c r="C23" s="427" t="s">
        <v>181</v>
      </c>
      <c r="D23" s="427">
        <v>5</v>
      </c>
      <c r="E23" s="442">
        <v>3</v>
      </c>
      <c r="F23" s="428">
        <v>15</v>
      </c>
      <c r="G23" s="443">
        <f t="shared" si="0"/>
        <v>810</v>
      </c>
      <c r="H23" s="429"/>
      <c r="I23" s="427"/>
      <c r="J23" s="430">
        <f t="shared" si="1"/>
        <v>0</v>
      </c>
      <c r="K23" s="430">
        <f t="shared" si="2"/>
        <v>810</v>
      </c>
      <c r="L23" s="7">
        <v>1285.714</v>
      </c>
    </row>
    <row r="24" spans="1:12" ht="21.75" customHeight="1" thickBot="1">
      <c r="A24" s="33"/>
      <c r="B24" s="155" t="s">
        <v>81</v>
      </c>
      <c r="C24" s="418" t="s">
        <v>181</v>
      </c>
      <c r="D24" s="418">
        <v>5</v>
      </c>
      <c r="E24" s="439">
        <v>2</v>
      </c>
      <c r="F24" s="419">
        <v>15</v>
      </c>
      <c r="G24" s="440">
        <f t="shared" si="0"/>
        <v>540</v>
      </c>
      <c r="H24" s="420"/>
      <c r="I24" s="418"/>
      <c r="J24" s="421">
        <f t="shared" si="1"/>
        <v>0</v>
      </c>
      <c r="K24" s="421">
        <f t="shared" si="2"/>
        <v>540</v>
      </c>
      <c r="L24" s="7">
        <v>1285.714</v>
      </c>
    </row>
    <row r="25" spans="1:12" ht="21.75" customHeight="1">
      <c r="A25" s="22" t="s">
        <v>82</v>
      </c>
      <c r="B25" s="156" t="s">
        <v>83</v>
      </c>
      <c r="C25" s="427" t="s">
        <v>182</v>
      </c>
      <c r="D25" s="427">
        <v>5</v>
      </c>
      <c r="E25" s="442">
        <v>2</v>
      </c>
      <c r="F25" s="428">
        <v>30</v>
      </c>
      <c r="G25" s="443">
        <f t="shared" si="0"/>
        <v>1080</v>
      </c>
      <c r="H25" s="429"/>
      <c r="I25" s="427"/>
      <c r="J25" s="430">
        <f t="shared" si="1"/>
        <v>0</v>
      </c>
      <c r="K25" s="430">
        <f t="shared" si="2"/>
        <v>1080</v>
      </c>
      <c r="L25" s="7">
        <v>1285.714</v>
      </c>
    </row>
    <row r="26" spans="1:12" ht="21.75" customHeight="1" thickBot="1">
      <c r="A26" s="33"/>
      <c r="B26" s="155" t="s">
        <v>84</v>
      </c>
      <c r="C26" s="418"/>
      <c r="D26" s="418">
        <v>5</v>
      </c>
      <c r="E26" s="439">
        <v>2</v>
      </c>
      <c r="F26" s="419">
        <v>30</v>
      </c>
      <c r="G26" s="440">
        <f t="shared" si="0"/>
        <v>1080</v>
      </c>
      <c r="H26" s="420"/>
      <c r="I26" s="418"/>
      <c r="J26" s="421">
        <f t="shared" si="1"/>
        <v>0</v>
      </c>
      <c r="K26" s="421">
        <f t="shared" si="2"/>
        <v>1080</v>
      </c>
      <c r="L26" s="7">
        <v>1285.714</v>
      </c>
    </row>
    <row r="27" spans="1:12" ht="21.75" customHeight="1">
      <c r="A27" s="22" t="s">
        <v>85</v>
      </c>
      <c r="B27" s="156" t="s">
        <v>86</v>
      </c>
      <c r="C27" s="427" t="s">
        <v>183</v>
      </c>
      <c r="D27" s="427">
        <v>5</v>
      </c>
      <c r="E27" s="442">
        <v>3</v>
      </c>
      <c r="F27" s="428">
        <v>30</v>
      </c>
      <c r="G27" s="443">
        <f t="shared" si="0"/>
        <v>1620</v>
      </c>
      <c r="H27" s="429"/>
      <c r="I27" s="427"/>
      <c r="J27" s="430">
        <f t="shared" si="1"/>
        <v>0</v>
      </c>
      <c r="K27" s="430">
        <f t="shared" si="2"/>
        <v>1620</v>
      </c>
      <c r="L27" s="7">
        <v>1285.714</v>
      </c>
    </row>
    <row r="28" spans="1:12" ht="21.75" customHeight="1">
      <c r="A28" s="33"/>
      <c r="B28" s="155" t="s">
        <v>87</v>
      </c>
      <c r="C28" s="418" t="s">
        <v>183</v>
      </c>
      <c r="D28" s="418">
        <v>5</v>
      </c>
      <c r="E28" s="439">
        <v>2</v>
      </c>
      <c r="F28" s="419">
        <v>30</v>
      </c>
      <c r="G28" s="440">
        <f t="shared" si="0"/>
        <v>1080</v>
      </c>
      <c r="H28" s="420"/>
      <c r="I28" s="418"/>
      <c r="J28" s="421">
        <f t="shared" si="1"/>
        <v>0</v>
      </c>
      <c r="K28" s="421">
        <f t="shared" si="2"/>
        <v>1080</v>
      </c>
      <c r="L28" s="7">
        <v>1285.714</v>
      </c>
    </row>
    <row r="29" spans="1:12" ht="21.75" customHeight="1" thickBot="1">
      <c r="A29" s="29"/>
      <c r="B29" s="81" t="s">
        <v>88</v>
      </c>
      <c r="C29" s="422" t="s">
        <v>184</v>
      </c>
      <c r="D29" s="422">
        <v>5</v>
      </c>
      <c r="E29" s="432">
        <v>1</v>
      </c>
      <c r="F29" s="423">
        <v>30</v>
      </c>
      <c r="G29" s="441">
        <f t="shared" si="0"/>
        <v>540</v>
      </c>
      <c r="H29" s="425"/>
      <c r="I29" s="422"/>
      <c r="J29" s="426">
        <f t="shared" si="1"/>
        <v>0</v>
      </c>
      <c r="K29" s="426">
        <f t="shared" si="2"/>
        <v>540</v>
      </c>
      <c r="L29" s="7">
        <v>1285.714</v>
      </c>
    </row>
    <row r="30" spans="1:12" ht="21.75" customHeight="1">
      <c r="A30" s="33" t="s">
        <v>89</v>
      </c>
      <c r="B30" s="155" t="s">
        <v>90</v>
      </c>
      <c r="C30" s="418" t="s">
        <v>185</v>
      </c>
      <c r="D30" s="418">
        <v>5</v>
      </c>
      <c r="E30" s="439">
        <v>0</v>
      </c>
      <c r="F30" s="419">
        <v>30</v>
      </c>
      <c r="G30" s="440">
        <f t="shared" si="0"/>
        <v>0</v>
      </c>
      <c r="H30" s="420"/>
      <c r="I30" s="418"/>
      <c r="J30" s="421">
        <f t="shared" si="1"/>
        <v>0</v>
      </c>
      <c r="K30" s="421">
        <f t="shared" si="2"/>
        <v>0</v>
      </c>
      <c r="L30" s="7">
        <v>1285.714</v>
      </c>
    </row>
    <row r="31" spans="1:12" ht="21.75" customHeight="1" thickBot="1">
      <c r="A31" s="29"/>
      <c r="B31" s="81" t="s">
        <v>91</v>
      </c>
      <c r="C31" s="422" t="s">
        <v>186</v>
      </c>
      <c r="D31" s="422">
        <v>5</v>
      </c>
      <c r="E31" s="432">
        <v>3</v>
      </c>
      <c r="F31" s="423">
        <v>30</v>
      </c>
      <c r="G31" s="441">
        <f t="shared" si="0"/>
        <v>1620</v>
      </c>
      <c r="H31" s="425"/>
      <c r="I31" s="422"/>
      <c r="J31" s="426">
        <f t="shared" si="1"/>
        <v>0</v>
      </c>
      <c r="K31" s="426">
        <f t="shared" si="2"/>
        <v>1620</v>
      </c>
      <c r="L31" s="7">
        <v>1285.714</v>
      </c>
    </row>
    <row r="32" spans="1:12" ht="21.75" customHeight="1" thickBot="1">
      <c r="A32" s="40" t="s">
        <v>50</v>
      </c>
      <c r="B32" s="160"/>
      <c r="C32" s="431"/>
      <c r="D32" s="431"/>
      <c r="E32" s="432">
        <f>SUM(E6:E31)</f>
        <v>61</v>
      </c>
      <c r="F32" s="444"/>
      <c r="G32" s="424">
        <f>SUM(G6:G31)</f>
        <v>25110</v>
      </c>
      <c r="H32" s="433">
        <f>SUM(H6:H31)</f>
        <v>0</v>
      </c>
      <c r="I32" s="431"/>
      <c r="J32" s="426">
        <f>SUM(J6:J31)</f>
        <v>0</v>
      </c>
      <c r="K32" s="426">
        <f>SUM(K6:K31)</f>
        <v>25110</v>
      </c>
      <c r="L32" s="7">
        <f>SUM(L6:L31)</f>
        <v>33428.564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2" t="s">
        <v>37</v>
      </c>
      <c r="B1" s="5"/>
      <c r="C1" s="5"/>
      <c r="E1" s="5"/>
      <c r="F1" s="6" t="s">
        <v>187</v>
      </c>
      <c r="G1" s="5"/>
      <c r="H1" s="5"/>
      <c r="I1" s="5"/>
      <c r="J1" s="5"/>
    </row>
    <row r="2" spans="1:10" ht="12" customHeight="1">
      <c r="A2" s="42" t="s">
        <v>39</v>
      </c>
      <c r="B2" s="5"/>
      <c r="C2" s="5"/>
      <c r="E2" s="5"/>
      <c r="F2" s="133" t="s">
        <v>188</v>
      </c>
      <c r="G2" s="5"/>
      <c r="H2" s="5"/>
      <c r="I2" s="5"/>
      <c r="J2" s="5"/>
    </row>
    <row r="3" spans="1:10" ht="19.5" customHeight="1" thickBot="1">
      <c r="A3"/>
      <c r="B3" s="5"/>
      <c r="C3" s="5"/>
      <c r="E3" s="5"/>
      <c r="F3" s="5"/>
      <c r="G3" s="5"/>
      <c r="H3" s="5"/>
      <c r="I3" s="5"/>
      <c r="J3" s="5"/>
    </row>
    <row r="4" spans="1:12" ht="14.25" customHeight="1">
      <c r="A4" s="134"/>
      <c r="B4" s="135"/>
      <c r="C4" s="136"/>
      <c r="D4" s="137"/>
      <c r="E4" s="136"/>
      <c r="F4" s="136"/>
      <c r="G4" s="138" t="s">
        <v>189</v>
      </c>
      <c r="H4" s="138" t="s">
        <v>190</v>
      </c>
      <c r="I4" s="136"/>
      <c r="J4" s="135"/>
      <c r="K4" s="139" t="s">
        <v>191</v>
      </c>
      <c r="L4" s="140"/>
    </row>
    <row r="5" spans="1:12" ht="19.5" customHeight="1" thickBot="1">
      <c r="A5" s="141" t="s">
        <v>42</v>
      </c>
      <c r="B5" s="142" t="s">
        <v>43</v>
      </c>
      <c r="C5" s="143" t="s">
        <v>192</v>
      </c>
      <c r="D5" s="144" t="s">
        <v>193</v>
      </c>
      <c r="E5" s="144" t="s">
        <v>194</v>
      </c>
      <c r="F5" s="144" t="s">
        <v>195</v>
      </c>
      <c r="G5" s="144" t="s">
        <v>196</v>
      </c>
      <c r="H5" s="145" t="s">
        <v>197</v>
      </c>
      <c r="I5" s="144" t="s">
        <v>198</v>
      </c>
      <c r="J5" s="146" t="s">
        <v>50</v>
      </c>
      <c r="K5" s="147" t="s">
        <v>135</v>
      </c>
      <c r="L5" s="148" t="s">
        <v>52</v>
      </c>
    </row>
    <row r="6" spans="1:12" ht="12" customHeight="1">
      <c r="A6" s="22" t="s">
        <v>54</v>
      </c>
      <c r="B6" s="149" t="s">
        <v>55</v>
      </c>
      <c r="C6" s="131"/>
      <c r="D6" s="106">
        <v>21</v>
      </c>
      <c r="E6" s="106">
        <v>21.5</v>
      </c>
      <c r="F6" s="106"/>
      <c r="G6" s="106"/>
      <c r="H6" s="106"/>
      <c r="I6" s="106"/>
      <c r="J6" s="150">
        <f aca="true" t="shared" si="0" ref="J6:J32">SUM(C6:I6)</f>
        <v>42.5</v>
      </c>
      <c r="K6" s="60" t="s">
        <v>47</v>
      </c>
      <c r="L6" s="151">
        <v>14</v>
      </c>
    </row>
    <row r="7" spans="1:12" ht="12" customHeight="1" thickBot="1">
      <c r="A7" s="29"/>
      <c r="B7" s="81" t="s">
        <v>56</v>
      </c>
      <c r="C7" s="130"/>
      <c r="D7" s="109">
        <v>24</v>
      </c>
      <c r="E7" s="109"/>
      <c r="F7" s="109"/>
      <c r="G7" s="109"/>
      <c r="H7" s="109"/>
      <c r="I7" s="109"/>
      <c r="J7" s="152">
        <f t="shared" si="0"/>
        <v>24</v>
      </c>
      <c r="K7" s="153" t="s">
        <v>47</v>
      </c>
      <c r="L7" s="154">
        <v>14</v>
      </c>
    </row>
    <row r="8" spans="1:12" ht="12" customHeight="1">
      <c r="A8" s="33" t="s">
        <v>57</v>
      </c>
      <c r="B8" s="155" t="s">
        <v>58</v>
      </c>
      <c r="C8" s="127"/>
      <c r="D8" s="88">
        <v>26.25</v>
      </c>
      <c r="E8" s="88">
        <v>20</v>
      </c>
      <c r="F8" s="88"/>
      <c r="G8" s="88"/>
      <c r="H8" s="88"/>
      <c r="I8" s="88"/>
      <c r="J8" s="150">
        <f t="shared" si="0"/>
        <v>46.25</v>
      </c>
      <c r="K8" s="60" t="s">
        <v>47</v>
      </c>
      <c r="L8" s="151">
        <v>14</v>
      </c>
    </row>
    <row r="9" spans="1:12" ht="12" customHeight="1" thickBot="1">
      <c r="A9" s="29"/>
      <c r="B9" s="81" t="s">
        <v>59</v>
      </c>
      <c r="C9" s="130"/>
      <c r="D9" s="109">
        <v>26.25</v>
      </c>
      <c r="E9" s="109"/>
      <c r="F9" s="109"/>
      <c r="G9" s="109"/>
      <c r="H9" s="109"/>
      <c r="I9" s="109"/>
      <c r="J9" s="152">
        <f t="shared" si="0"/>
        <v>26.25</v>
      </c>
      <c r="K9" s="153" t="s">
        <v>47</v>
      </c>
      <c r="L9" s="154">
        <v>14</v>
      </c>
    </row>
    <row r="10" spans="1:12" ht="12" customHeight="1">
      <c r="A10" s="33" t="s">
        <v>60</v>
      </c>
      <c r="B10" s="155" t="s">
        <v>61</v>
      </c>
      <c r="C10" s="127"/>
      <c r="D10" s="88">
        <v>24.5</v>
      </c>
      <c r="E10" s="88">
        <v>30</v>
      </c>
      <c r="F10" s="88"/>
      <c r="G10" s="88"/>
      <c r="H10" s="88"/>
      <c r="I10" s="88"/>
      <c r="J10" s="150">
        <f t="shared" si="0"/>
        <v>54.5</v>
      </c>
      <c r="K10" s="60" t="s">
        <v>47</v>
      </c>
      <c r="L10" s="151">
        <v>14</v>
      </c>
    </row>
    <row r="11" spans="1:12" ht="12" customHeight="1" thickBot="1">
      <c r="A11" s="33"/>
      <c r="B11" s="155" t="s">
        <v>62</v>
      </c>
      <c r="C11" s="127"/>
      <c r="D11" s="88">
        <v>19.5</v>
      </c>
      <c r="E11" s="88">
        <v>10</v>
      </c>
      <c r="F11" s="88"/>
      <c r="G11" s="88">
        <v>14</v>
      </c>
      <c r="H11" s="88"/>
      <c r="I11" s="88"/>
      <c r="J11" s="150">
        <f t="shared" si="0"/>
        <v>43.5</v>
      </c>
      <c r="K11" s="60" t="s">
        <v>47</v>
      </c>
      <c r="L11" s="151">
        <v>14</v>
      </c>
    </row>
    <row r="12" spans="1:12" ht="12" customHeight="1">
      <c r="A12" s="22" t="s">
        <v>63</v>
      </c>
      <c r="B12" s="156" t="s">
        <v>64</v>
      </c>
      <c r="C12" s="131"/>
      <c r="D12" s="106">
        <v>24.5</v>
      </c>
      <c r="E12" s="106">
        <v>2.4</v>
      </c>
      <c r="F12" s="106"/>
      <c r="G12" s="106"/>
      <c r="H12" s="106">
        <v>0</v>
      </c>
      <c r="I12" s="106"/>
      <c r="J12" s="157">
        <f t="shared" si="0"/>
        <v>26.9</v>
      </c>
      <c r="K12" s="158" t="s">
        <v>47</v>
      </c>
      <c r="L12" s="159">
        <v>14</v>
      </c>
    </row>
    <row r="13" spans="1:12" ht="12" customHeight="1" thickBot="1">
      <c r="A13" s="33"/>
      <c r="B13" s="155" t="s">
        <v>65</v>
      </c>
      <c r="C13" s="127"/>
      <c r="D13" s="88">
        <v>24.5</v>
      </c>
      <c r="E13" s="88">
        <v>15</v>
      </c>
      <c r="F13" s="88"/>
      <c r="G13" s="88"/>
      <c r="H13" s="88"/>
      <c r="I13" s="88"/>
      <c r="J13" s="150">
        <f t="shared" si="0"/>
        <v>39.5</v>
      </c>
      <c r="K13" s="60" t="s">
        <v>47</v>
      </c>
      <c r="L13" s="151">
        <v>14</v>
      </c>
    </row>
    <row r="14" spans="1:12" ht="12" customHeight="1">
      <c r="A14" s="22" t="s">
        <v>66</v>
      </c>
      <c r="B14" s="156" t="s">
        <v>67</v>
      </c>
      <c r="C14" s="131"/>
      <c r="D14" s="106">
        <v>24.5</v>
      </c>
      <c r="E14" s="106"/>
      <c r="F14" s="106"/>
      <c r="G14" s="106"/>
      <c r="H14" s="106"/>
      <c r="I14" s="106"/>
      <c r="J14" s="157">
        <f t="shared" si="0"/>
        <v>24.5</v>
      </c>
      <c r="K14" s="158" t="s">
        <v>47</v>
      </c>
      <c r="L14" s="159">
        <v>14</v>
      </c>
    </row>
    <row r="15" spans="1:12" ht="12" customHeight="1" thickBot="1">
      <c r="A15" s="33"/>
      <c r="B15" s="155" t="s">
        <v>68</v>
      </c>
      <c r="C15" s="127"/>
      <c r="D15" s="88">
        <v>22.75</v>
      </c>
      <c r="E15" s="88">
        <v>20</v>
      </c>
      <c r="F15" s="88"/>
      <c r="G15" s="88"/>
      <c r="H15" s="88"/>
      <c r="I15" s="88"/>
      <c r="J15" s="150">
        <f t="shared" si="0"/>
        <v>42.75</v>
      </c>
      <c r="K15" s="60" t="s">
        <v>47</v>
      </c>
      <c r="L15" s="151">
        <v>14</v>
      </c>
    </row>
    <row r="16" spans="1:12" ht="12" customHeight="1">
      <c r="A16" s="22" t="s">
        <v>69</v>
      </c>
      <c r="B16" s="156" t="s">
        <v>70</v>
      </c>
      <c r="C16" s="131"/>
      <c r="D16" s="106">
        <v>24.5</v>
      </c>
      <c r="E16" s="106"/>
      <c r="F16" s="106"/>
      <c r="G16" s="106"/>
      <c r="H16" s="106"/>
      <c r="I16" s="106"/>
      <c r="J16" s="157">
        <f t="shared" si="0"/>
        <v>24.5</v>
      </c>
      <c r="K16" s="158" t="s">
        <v>47</v>
      </c>
      <c r="L16" s="159">
        <v>14</v>
      </c>
    </row>
    <row r="17" spans="1:12" ht="12" customHeight="1">
      <c r="A17" s="33"/>
      <c r="B17" s="155" t="s">
        <v>71</v>
      </c>
      <c r="C17" s="127"/>
      <c r="D17" s="88">
        <v>24.5</v>
      </c>
      <c r="E17" s="88"/>
      <c r="F17" s="88"/>
      <c r="G17" s="88"/>
      <c r="H17" s="88"/>
      <c r="I17" s="88"/>
      <c r="J17" s="150">
        <f t="shared" si="0"/>
        <v>24.5</v>
      </c>
      <c r="K17" s="60" t="s">
        <v>47</v>
      </c>
      <c r="L17" s="151">
        <v>14</v>
      </c>
    </row>
    <row r="18" spans="1:12" ht="12" customHeight="1" thickBot="1">
      <c r="A18" s="29"/>
      <c r="B18" s="81" t="s">
        <v>72</v>
      </c>
      <c r="C18" s="130"/>
      <c r="D18" s="109"/>
      <c r="E18" s="109"/>
      <c r="F18" s="109"/>
      <c r="G18" s="109"/>
      <c r="H18" s="109"/>
      <c r="I18" s="109"/>
      <c r="J18" s="152">
        <f t="shared" si="0"/>
        <v>0</v>
      </c>
      <c r="K18" s="153" t="s">
        <v>47</v>
      </c>
      <c r="L18" s="154">
        <v>14</v>
      </c>
    </row>
    <row r="19" spans="1:12" ht="12" customHeight="1">
      <c r="A19" s="33" t="s">
        <v>73</v>
      </c>
      <c r="B19" s="155" t="s">
        <v>74</v>
      </c>
      <c r="C19" s="127"/>
      <c r="D19" s="88"/>
      <c r="E19" s="88"/>
      <c r="F19" s="88"/>
      <c r="G19" s="88"/>
      <c r="H19" s="88"/>
      <c r="I19" s="88"/>
      <c r="J19" s="150">
        <f t="shared" si="0"/>
        <v>0</v>
      </c>
      <c r="K19" s="60" t="s">
        <v>47</v>
      </c>
      <c r="L19" s="151">
        <v>14</v>
      </c>
    </row>
    <row r="20" spans="1:12" ht="12" customHeight="1" thickBot="1">
      <c r="A20" s="29"/>
      <c r="B20" s="81" t="s">
        <v>75</v>
      </c>
      <c r="C20" s="130"/>
      <c r="D20" s="109"/>
      <c r="E20" s="109"/>
      <c r="F20" s="109"/>
      <c r="G20" s="109"/>
      <c r="H20" s="109" t="s">
        <v>199</v>
      </c>
      <c r="I20" s="109">
        <v>32</v>
      </c>
      <c r="J20" s="152">
        <f t="shared" si="0"/>
        <v>32</v>
      </c>
      <c r="K20" s="153" t="s">
        <v>47</v>
      </c>
      <c r="L20" s="154">
        <v>14</v>
      </c>
    </row>
    <row r="21" spans="1:12" ht="12" customHeight="1">
      <c r="A21" s="33" t="s">
        <v>76</v>
      </c>
      <c r="B21" s="155" t="s">
        <v>77</v>
      </c>
      <c r="C21" s="127"/>
      <c r="D21" s="88"/>
      <c r="E21" s="88"/>
      <c r="F21" s="88"/>
      <c r="G21" s="88"/>
      <c r="H21" s="88" t="s">
        <v>199</v>
      </c>
      <c r="I21" s="88"/>
      <c r="J21" s="150">
        <f t="shared" si="0"/>
        <v>0</v>
      </c>
      <c r="K21" s="60" t="s">
        <v>47</v>
      </c>
      <c r="L21" s="151">
        <v>10.5</v>
      </c>
    </row>
    <row r="22" spans="1:12" ht="12" customHeight="1" thickBot="1">
      <c r="A22" s="33"/>
      <c r="B22" s="155" t="s">
        <v>78</v>
      </c>
      <c r="C22" s="127"/>
      <c r="D22" s="88"/>
      <c r="E22" s="88"/>
      <c r="F22" s="88"/>
      <c r="G22" s="88"/>
      <c r="H22" s="88"/>
      <c r="I22" s="88"/>
      <c r="J22" s="150">
        <f t="shared" si="0"/>
        <v>0</v>
      </c>
      <c r="K22" s="60" t="s">
        <v>47</v>
      </c>
      <c r="L22" s="151">
        <v>7</v>
      </c>
    </row>
    <row r="23" spans="1:12" ht="12" customHeight="1">
      <c r="A23" s="22" t="s">
        <v>79</v>
      </c>
      <c r="B23" s="156" t="s">
        <v>80</v>
      </c>
      <c r="C23" s="131"/>
      <c r="D23" s="106"/>
      <c r="E23" s="106"/>
      <c r="F23" s="106"/>
      <c r="G23" s="106"/>
      <c r="H23" s="106"/>
      <c r="I23" s="106"/>
      <c r="J23" s="157">
        <f t="shared" si="0"/>
        <v>0</v>
      </c>
      <c r="K23" s="158" t="s">
        <v>47</v>
      </c>
      <c r="L23" s="159">
        <v>7</v>
      </c>
    </row>
    <row r="24" spans="1:12" ht="12" customHeight="1" thickBot="1">
      <c r="A24" s="33"/>
      <c r="B24" s="155" t="s">
        <v>81</v>
      </c>
      <c r="C24" s="127"/>
      <c r="D24" s="88"/>
      <c r="E24" s="88"/>
      <c r="F24" s="88"/>
      <c r="G24" s="88"/>
      <c r="H24" s="88"/>
      <c r="I24" s="88"/>
      <c r="J24" s="150">
        <f t="shared" si="0"/>
        <v>0</v>
      </c>
      <c r="K24" s="60" t="s">
        <v>47</v>
      </c>
      <c r="L24" s="151">
        <v>7</v>
      </c>
    </row>
    <row r="25" spans="1:12" ht="12" customHeight="1">
      <c r="A25" s="22" t="s">
        <v>82</v>
      </c>
      <c r="B25" s="156" t="s">
        <v>83</v>
      </c>
      <c r="C25" s="131"/>
      <c r="D25" s="106"/>
      <c r="E25" s="106"/>
      <c r="F25" s="106"/>
      <c r="G25" s="106"/>
      <c r="H25" s="106"/>
      <c r="I25" s="106"/>
      <c r="J25" s="157">
        <f t="shared" si="0"/>
        <v>0</v>
      </c>
      <c r="K25" s="158" t="s">
        <v>47</v>
      </c>
      <c r="L25" s="159">
        <v>7</v>
      </c>
    </row>
    <row r="26" spans="1:12" ht="12" customHeight="1" thickBot="1">
      <c r="A26" s="33"/>
      <c r="B26" s="155" t="s">
        <v>84</v>
      </c>
      <c r="C26" s="127"/>
      <c r="D26" s="88">
        <v>21</v>
      </c>
      <c r="E26" s="88">
        <v>12</v>
      </c>
      <c r="F26" s="88">
        <v>10</v>
      </c>
      <c r="G26" s="88"/>
      <c r="H26" s="88"/>
      <c r="I26" s="88"/>
      <c r="J26" s="150">
        <f t="shared" si="0"/>
        <v>43</v>
      </c>
      <c r="K26" s="60" t="s">
        <v>47</v>
      </c>
      <c r="L26" s="151">
        <v>7</v>
      </c>
    </row>
    <row r="27" spans="1:12" ht="12" customHeight="1">
      <c r="A27" s="22" t="s">
        <v>85</v>
      </c>
      <c r="B27" s="156" t="s">
        <v>86</v>
      </c>
      <c r="C27" s="131"/>
      <c r="D27" s="106">
        <v>21</v>
      </c>
      <c r="E27" s="106"/>
      <c r="F27" s="106"/>
      <c r="G27" s="106"/>
      <c r="H27" s="106"/>
      <c r="I27" s="106"/>
      <c r="J27" s="157">
        <f t="shared" si="0"/>
        <v>21</v>
      </c>
      <c r="K27" s="158" t="s">
        <v>47</v>
      </c>
      <c r="L27" s="159">
        <v>7</v>
      </c>
    </row>
    <row r="28" spans="1:12" ht="12" customHeight="1">
      <c r="A28" s="33"/>
      <c r="B28" s="155" t="s">
        <v>87</v>
      </c>
      <c r="C28" s="127"/>
      <c r="D28" s="88">
        <v>17.5</v>
      </c>
      <c r="E28" s="88"/>
      <c r="F28" s="88"/>
      <c r="G28" s="88"/>
      <c r="H28" s="88"/>
      <c r="I28" s="88"/>
      <c r="J28" s="150">
        <f t="shared" si="0"/>
        <v>17.5</v>
      </c>
      <c r="K28" s="60" t="s">
        <v>47</v>
      </c>
      <c r="L28" s="151">
        <v>7</v>
      </c>
    </row>
    <row r="29" spans="1:12" ht="12" customHeight="1" thickBot="1">
      <c r="A29" s="29"/>
      <c r="B29" s="81" t="s">
        <v>88</v>
      </c>
      <c r="C29" s="130"/>
      <c r="D29" s="109"/>
      <c r="E29" s="109"/>
      <c r="F29" s="109"/>
      <c r="G29" s="109"/>
      <c r="H29" s="109"/>
      <c r="I29" s="109"/>
      <c r="J29" s="152">
        <f t="shared" si="0"/>
        <v>0</v>
      </c>
      <c r="K29" s="153" t="s">
        <v>47</v>
      </c>
      <c r="L29" s="154">
        <v>7</v>
      </c>
    </row>
    <row r="30" spans="1:12" ht="12" customHeight="1">
      <c r="A30" s="33" t="s">
        <v>89</v>
      </c>
      <c r="B30" s="155" t="s">
        <v>90</v>
      </c>
      <c r="C30" s="127"/>
      <c r="D30" s="88">
        <v>7</v>
      </c>
      <c r="E30" s="88"/>
      <c r="F30" s="88"/>
      <c r="G30" s="88"/>
      <c r="H30" s="88"/>
      <c r="I30" s="88"/>
      <c r="J30" s="150">
        <f t="shared" si="0"/>
        <v>7</v>
      </c>
      <c r="K30" s="60" t="s">
        <v>47</v>
      </c>
      <c r="L30" s="151">
        <v>7</v>
      </c>
    </row>
    <row r="31" spans="1:12" ht="12" customHeight="1" thickBot="1">
      <c r="A31" s="29"/>
      <c r="B31" s="81" t="s">
        <v>91</v>
      </c>
      <c r="C31" s="130"/>
      <c r="D31" s="109"/>
      <c r="E31" s="109"/>
      <c r="F31" s="109"/>
      <c r="G31" s="109"/>
      <c r="H31" s="109"/>
      <c r="I31" s="109"/>
      <c r="J31" s="152">
        <f t="shared" si="0"/>
        <v>0</v>
      </c>
      <c r="K31" s="153" t="s">
        <v>47</v>
      </c>
      <c r="L31" s="154">
        <v>7</v>
      </c>
    </row>
    <row r="32" spans="1:12" ht="12" customHeight="1" thickBot="1">
      <c r="A32" s="40" t="s">
        <v>50</v>
      </c>
      <c r="B32" s="160"/>
      <c r="C32" s="161">
        <f aca="true" t="shared" si="1" ref="C32:I32">SUM(C6:C31)</f>
        <v>0</v>
      </c>
      <c r="D32" s="162">
        <f t="shared" si="1"/>
        <v>353.25</v>
      </c>
      <c r="E32" s="162">
        <f t="shared" si="1"/>
        <v>130.9</v>
      </c>
      <c r="F32" s="162">
        <f t="shared" si="1"/>
        <v>10</v>
      </c>
      <c r="G32" s="162">
        <f t="shared" si="1"/>
        <v>14</v>
      </c>
      <c r="H32" s="162">
        <f t="shared" si="1"/>
        <v>0</v>
      </c>
      <c r="I32" s="162">
        <f t="shared" si="1"/>
        <v>32</v>
      </c>
      <c r="J32" s="152">
        <f t="shared" si="0"/>
        <v>540.15</v>
      </c>
      <c r="K32" s="160"/>
      <c r="L32" s="163">
        <f>SUM(L6:L31)</f>
        <v>290.5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K17" sqref="K17"/>
      <selection pane="bottomLeft" activeCell="A1" sqref="A1"/>
    </sheetView>
  </sheetViews>
  <sheetFormatPr defaultColWidth="11.00390625" defaultRowHeight="15.75" customHeight="1"/>
  <cols>
    <col min="1" max="16384" width="11.625" style="4" customWidth="1"/>
  </cols>
  <sheetData>
    <row r="1" spans="1:6" ht="15.75" customHeight="1">
      <c r="A1" s="42" t="s">
        <v>37</v>
      </c>
      <c r="F1" s="6" t="s">
        <v>200</v>
      </c>
    </row>
    <row r="2" spans="1:6" ht="15.75" customHeight="1">
      <c r="A2" s="42" t="s">
        <v>39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2"/>
      <c r="C4" s="112"/>
      <c r="D4" s="46" t="s">
        <v>201</v>
      </c>
      <c r="E4" s="102"/>
      <c r="F4" s="112" t="s">
        <v>202</v>
      </c>
      <c r="G4" s="46" t="s">
        <v>203</v>
      </c>
      <c r="H4" s="46"/>
      <c r="I4" s="102"/>
      <c r="J4" s="164" t="s">
        <v>204</v>
      </c>
    </row>
    <row r="5" spans="1:10" ht="15.75" customHeight="1" thickBot="1">
      <c r="A5" s="78" t="s">
        <v>42</v>
      </c>
      <c r="B5" s="80" t="s">
        <v>43</v>
      </c>
      <c r="C5" s="80" t="s">
        <v>205</v>
      </c>
      <c r="D5" s="52" t="s">
        <v>95</v>
      </c>
      <c r="E5" s="52" t="s">
        <v>53</v>
      </c>
      <c r="F5" s="80" t="s">
        <v>206</v>
      </c>
      <c r="G5" s="52" t="s">
        <v>95</v>
      </c>
      <c r="H5" s="52" t="s">
        <v>207</v>
      </c>
      <c r="I5" s="52" t="s">
        <v>53</v>
      </c>
      <c r="J5" s="54" t="s">
        <v>104</v>
      </c>
    </row>
    <row r="6" spans="1:10" ht="15.75" customHeight="1">
      <c r="A6" s="22" t="s">
        <v>54</v>
      </c>
      <c r="B6" s="23" t="s">
        <v>55</v>
      </c>
      <c r="C6" s="126"/>
      <c r="D6" s="126"/>
      <c r="E6" s="83">
        <f aca="true" t="shared" si="0" ref="E6:E32">IF(C6=0,0,PRODUCT(D6*J6/C6))</f>
        <v>0</v>
      </c>
      <c r="F6" s="126">
        <f aca="true" t="shared" si="1" ref="F6:F31">SUM(C6-G6)</f>
        <v>0</v>
      </c>
      <c r="G6" s="126"/>
      <c r="H6" s="106"/>
      <c r="I6" s="83">
        <f aca="true" t="shared" si="2" ref="I6:I31">PRODUCT(H6*G6)</f>
        <v>0</v>
      </c>
      <c r="J6" s="84">
        <f aca="true" t="shared" si="3" ref="J6:J31">IF(G6=0,0,PRODUCT(C6*I6/G6))</f>
        <v>0</v>
      </c>
    </row>
    <row r="7" spans="1:10" ht="15.75" customHeight="1" thickBot="1">
      <c r="A7" s="29"/>
      <c r="B7" s="20" t="s">
        <v>56</v>
      </c>
      <c r="C7" s="129"/>
      <c r="D7" s="129"/>
      <c r="E7" s="95">
        <f t="shared" si="0"/>
        <v>0</v>
      </c>
      <c r="F7" s="129">
        <f t="shared" si="1"/>
        <v>0</v>
      </c>
      <c r="G7" s="129"/>
      <c r="H7" s="109"/>
      <c r="I7" s="91">
        <f t="shared" si="2"/>
        <v>0</v>
      </c>
      <c r="J7" s="92">
        <f t="shared" si="3"/>
        <v>0</v>
      </c>
    </row>
    <row r="8" spans="1:10" ht="15.75" customHeight="1">
      <c r="A8" s="33" t="s">
        <v>57</v>
      </c>
      <c r="B8" s="34" t="s">
        <v>58</v>
      </c>
      <c r="C8" s="86"/>
      <c r="D8" s="86"/>
      <c r="E8" s="83">
        <f t="shared" si="0"/>
        <v>0</v>
      </c>
      <c r="F8" s="86">
        <f t="shared" si="1"/>
        <v>0</v>
      </c>
      <c r="G8" s="86"/>
      <c r="H8" s="88"/>
      <c r="I8" s="95">
        <f t="shared" si="2"/>
        <v>0</v>
      </c>
      <c r="J8" s="89">
        <f t="shared" si="3"/>
        <v>0</v>
      </c>
    </row>
    <row r="9" spans="1:10" ht="15.75" customHeight="1" thickBot="1">
      <c r="A9" s="29"/>
      <c r="B9" s="20" t="s">
        <v>59</v>
      </c>
      <c r="C9" s="129"/>
      <c r="D9" s="129"/>
      <c r="E9" s="95">
        <f t="shared" si="0"/>
        <v>0</v>
      </c>
      <c r="F9" s="129">
        <f t="shared" si="1"/>
        <v>0</v>
      </c>
      <c r="G9" s="129"/>
      <c r="H9" s="109"/>
      <c r="I9" s="91">
        <f t="shared" si="2"/>
        <v>0</v>
      </c>
      <c r="J9" s="92">
        <f t="shared" si="3"/>
        <v>0</v>
      </c>
    </row>
    <row r="10" spans="1:10" ht="15.75" customHeight="1">
      <c r="A10" s="33" t="s">
        <v>60</v>
      </c>
      <c r="B10" s="34" t="s">
        <v>61</v>
      </c>
      <c r="C10" s="86"/>
      <c r="D10" s="86"/>
      <c r="E10" s="83">
        <f t="shared" si="0"/>
        <v>0</v>
      </c>
      <c r="F10" s="86">
        <f t="shared" si="1"/>
        <v>0</v>
      </c>
      <c r="G10" s="86"/>
      <c r="H10" s="88"/>
      <c r="I10" s="95">
        <f t="shared" si="2"/>
        <v>0</v>
      </c>
      <c r="J10" s="89">
        <f t="shared" si="3"/>
        <v>0</v>
      </c>
    </row>
    <row r="11" spans="1:10" ht="15.75" customHeight="1" thickBot="1">
      <c r="A11" s="33"/>
      <c r="B11" s="34" t="s">
        <v>62</v>
      </c>
      <c r="C11" s="86"/>
      <c r="D11" s="86"/>
      <c r="E11" s="95">
        <f t="shared" si="0"/>
        <v>0</v>
      </c>
      <c r="F11" s="86">
        <f t="shared" si="1"/>
        <v>0</v>
      </c>
      <c r="G11" s="86"/>
      <c r="H11" s="88"/>
      <c r="I11" s="95">
        <f t="shared" si="2"/>
        <v>0</v>
      </c>
      <c r="J11" s="89">
        <f t="shared" si="3"/>
        <v>0</v>
      </c>
    </row>
    <row r="12" spans="1:10" ht="15.75" customHeight="1">
      <c r="A12" s="22" t="s">
        <v>63</v>
      </c>
      <c r="B12" s="24" t="s">
        <v>64</v>
      </c>
      <c r="C12" s="126"/>
      <c r="D12" s="126"/>
      <c r="E12" s="83">
        <f t="shared" si="0"/>
        <v>0</v>
      </c>
      <c r="F12" s="126">
        <f t="shared" si="1"/>
        <v>0</v>
      </c>
      <c r="G12" s="126"/>
      <c r="H12" s="106"/>
      <c r="I12" s="83">
        <f t="shared" si="2"/>
        <v>0</v>
      </c>
      <c r="J12" s="84">
        <f t="shared" si="3"/>
        <v>0</v>
      </c>
    </row>
    <row r="13" spans="1:10" ht="15.75" customHeight="1" thickBot="1">
      <c r="A13" s="33"/>
      <c r="B13" s="34" t="s">
        <v>65</v>
      </c>
      <c r="C13" s="86"/>
      <c r="D13" s="86"/>
      <c r="E13" s="95">
        <f t="shared" si="0"/>
        <v>0</v>
      </c>
      <c r="F13" s="86">
        <f t="shared" si="1"/>
        <v>0</v>
      </c>
      <c r="G13" s="86"/>
      <c r="H13" s="88"/>
      <c r="I13" s="95">
        <f t="shared" si="2"/>
        <v>0</v>
      </c>
      <c r="J13" s="89">
        <f t="shared" si="3"/>
        <v>0</v>
      </c>
    </row>
    <row r="14" spans="1:10" ht="15.75" customHeight="1">
      <c r="A14" s="22" t="s">
        <v>66</v>
      </c>
      <c r="B14" s="24" t="s">
        <v>67</v>
      </c>
      <c r="C14" s="126"/>
      <c r="D14" s="126"/>
      <c r="E14" s="83">
        <f t="shared" si="0"/>
        <v>0</v>
      </c>
      <c r="F14" s="126">
        <f t="shared" si="1"/>
        <v>0</v>
      </c>
      <c r="G14" s="126"/>
      <c r="H14" s="106"/>
      <c r="I14" s="83">
        <f t="shared" si="2"/>
        <v>0</v>
      </c>
      <c r="J14" s="84">
        <f t="shared" si="3"/>
        <v>0</v>
      </c>
    </row>
    <row r="15" spans="1:10" ht="15.75" customHeight="1" thickBot="1">
      <c r="A15" s="33"/>
      <c r="B15" s="34" t="s">
        <v>68</v>
      </c>
      <c r="C15" s="86"/>
      <c r="D15" s="86"/>
      <c r="E15" s="95">
        <f t="shared" si="0"/>
        <v>0</v>
      </c>
      <c r="F15" s="86">
        <f t="shared" si="1"/>
        <v>0</v>
      </c>
      <c r="G15" s="86"/>
      <c r="H15" s="88"/>
      <c r="I15" s="95">
        <f t="shared" si="2"/>
        <v>0</v>
      </c>
      <c r="J15" s="89">
        <f t="shared" si="3"/>
        <v>0</v>
      </c>
    </row>
    <row r="16" spans="1:10" ht="15.75" customHeight="1">
      <c r="A16" s="22" t="s">
        <v>69</v>
      </c>
      <c r="B16" s="24" t="s">
        <v>70</v>
      </c>
      <c r="C16" s="126"/>
      <c r="D16" s="126"/>
      <c r="E16" s="83">
        <f t="shared" si="0"/>
        <v>0</v>
      </c>
      <c r="F16" s="126">
        <f t="shared" si="1"/>
        <v>0</v>
      </c>
      <c r="G16" s="126"/>
      <c r="H16" s="106"/>
      <c r="I16" s="83">
        <f t="shared" si="2"/>
        <v>0</v>
      </c>
      <c r="J16" s="84">
        <f t="shared" si="3"/>
        <v>0</v>
      </c>
    </row>
    <row r="17" spans="1:10" ht="15.75" customHeight="1">
      <c r="A17" s="33"/>
      <c r="B17" s="34" t="s">
        <v>71</v>
      </c>
      <c r="C17" s="86"/>
      <c r="D17" s="86"/>
      <c r="E17" s="95">
        <f t="shared" si="0"/>
        <v>0</v>
      </c>
      <c r="F17" s="86">
        <f t="shared" si="1"/>
        <v>0</v>
      </c>
      <c r="G17" s="86"/>
      <c r="H17" s="88"/>
      <c r="I17" s="95">
        <f t="shared" si="2"/>
        <v>0</v>
      </c>
      <c r="J17" s="89">
        <f t="shared" si="3"/>
        <v>0</v>
      </c>
    </row>
    <row r="18" spans="1:10" ht="15.75" customHeight="1" thickBot="1">
      <c r="A18" s="29"/>
      <c r="B18" s="20" t="s">
        <v>72</v>
      </c>
      <c r="C18" s="129"/>
      <c r="D18" s="129"/>
      <c r="E18" s="95">
        <f t="shared" si="0"/>
        <v>0</v>
      </c>
      <c r="F18" s="129">
        <f t="shared" si="1"/>
        <v>0</v>
      </c>
      <c r="G18" s="129"/>
      <c r="H18" s="109"/>
      <c r="I18" s="91">
        <f t="shared" si="2"/>
        <v>0</v>
      </c>
      <c r="J18" s="92">
        <f t="shared" si="3"/>
        <v>0</v>
      </c>
    </row>
    <row r="19" spans="1:10" ht="15.75" customHeight="1">
      <c r="A19" s="33" t="s">
        <v>73</v>
      </c>
      <c r="B19" s="34" t="s">
        <v>74</v>
      </c>
      <c r="C19" s="86"/>
      <c r="D19" s="86"/>
      <c r="E19" s="83">
        <f t="shared" si="0"/>
        <v>0</v>
      </c>
      <c r="F19" s="86">
        <f t="shared" si="1"/>
        <v>0</v>
      </c>
      <c r="G19" s="86"/>
      <c r="H19" s="88"/>
      <c r="I19" s="95">
        <f t="shared" si="2"/>
        <v>0</v>
      </c>
      <c r="J19" s="89">
        <f t="shared" si="3"/>
        <v>0</v>
      </c>
    </row>
    <row r="20" spans="1:10" ht="15.75" customHeight="1" thickBot="1">
      <c r="A20" s="29"/>
      <c r="B20" s="20" t="s">
        <v>75</v>
      </c>
      <c r="C20" s="129"/>
      <c r="D20" s="129"/>
      <c r="E20" s="95">
        <f t="shared" si="0"/>
        <v>0</v>
      </c>
      <c r="F20" s="129">
        <f t="shared" si="1"/>
        <v>0</v>
      </c>
      <c r="G20" s="129"/>
      <c r="H20" s="109"/>
      <c r="I20" s="91">
        <f t="shared" si="2"/>
        <v>0</v>
      </c>
      <c r="J20" s="92">
        <f t="shared" si="3"/>
        <v>0</v>
      </c>
    </row>
    <row r="21" spans="1:10" ht="15.75" customHeight="1">
      <c r="A21" s="33" t="s">
        <v>76</v>
      </c>
      <c r="B21" s="34" t="s">
        <v>77</v>
      </c>
      <c r="C21" s="86"/>
      <c r="D21" s="86"/>
      <c r="E21" s="83">
        <f t="shared" si="0"/>
        <v>0</v>
      </c>
      <c r="F21" s="86">
        <f t="shared" si="1"/>
        <v>0</v>
      </c>
      <c r="G21" s="86"/>
      <c r="H21" s="88"/>
      <c r="I21" s="95">
        <f t="shared" si="2"/>
        <v>0</v>
      </c>
      <c r="J21" s="89">
        <f t="shared" si="3"/>
        <v>0</v>
      </c>
    </row>
    <row r="22" spans="1:10" ht="15.75" customHeight="1" thickBot="1">
      <c r="A22" s="33"/>
      <c r="B22" s="34" t="s">
        <v>78</v>
      </c>
      <c r="C22" s="86"/>
      <c r="D22" s="86"/>
      <c r="E22" s="95">
        <f t="shared" si="0"/>
        <v>0</v>
      </c>
      <c r="F22" s="86">
        <f t="shared" si="1"/>
        <v>0</v>
      </c>
      <c r="G22" s="86"/>
      <c r="H22" s="88"/>
      <c r="I22" s="95">
        <f t="shared" si="2"/>
        <v>0</v>
      </c>
      <c r="J22" s="89">
        <f t="shared" si="3"/>
        <v>0</v>
      </c>
    </row>
    <row r="23" spans="1:10" ht="15.75" customHeight="1">
      <c r="A23" s="22" t="s">
        <v>79</v>
      </c>
      <c r="B23" s="24" t="s">
        <v>80</v>
      </c>
      <c r="C23" s="126"/>
      <c r="D23" s="126"/>
      <c r="E23" s="83">
        <f t="shared" si="0"/>
        <v>0</v>
      </c>
      <c r="F23" s="126">
        <f t="shared" si="1"/>
        <v>0</v>
      </c>
      <c r="G23" s="126"/>
      <c r="H23" s="106"/>
      <c r="I23" s="83">
        <f t="shared" si="2"/>
        <v>0</v>
      </c>
      <c r="J23" s="84">
        <f t="shared" si="3"/>
        <v>0</v>
      </c>
    </row>
    <row r="24" spans="1:10" ht="15.75" customHeight="1" thickBot="1">
      <c r="A24" s="33"/>
      <c r="B24" s="34" t="s">
        <v>81</v>
      </c>
      <c r="C24" s="86"/>
      <c r="D24" s="86"/>
      <c r="E24" s="95">
        <f t="shared" si="0"/>
        <v>0</v>
      </c>
      <c r="F24" s="86">
        <f t="shared" si="1"/>
        <v>0</v>
      </c>
      <c r="G24" s="86"/>
      <c r="H24" s="88"/>
      <c r="I24" s="95">
        <f t="shared" si="2"/>
        <v>0</v>
      </c>
      <c r="J24" s="89">
        <f t="shared" si="3"/>
        <v>0</v>
      </c>
    </row>
    <row r="25" spans="1:10" ht="15.75" customHeight="1">
      <c r="A25" s="22" t="s">
        <v>82</v>
      </c>
      <c r="B25" s="24" t="s">
        <v>83</v>
      </c>
      <c r="C25" s="126"/>
      <c r="D25" s="126"/>
      <c r="E25" s="83">
        <f t="shared" si="0"/>
        <v>0</v>
      </c>
      <c r="F25" s="126">
        <f t="shared" si="1"/>
        <v>0</v>
      </c>
      <c r="G25" s="126"/>
      <c r="H25" s="106"/>
      <c r="I25" s="83">
        <f t="shared" si="2"/>
        <v>0</v>
      </c>
      <c r="J25" s="84">
        <f t="shared" si="3"/>
        <v>0</v>
      </c>
    </row>
    <row r="26" spans="1:10" ht="15.75" customHeight="1" thickBot="1">
      <c r="A26" s="33"/>
      <c r="B26" s="34" t="s">
        <v>84</v>
      </c>
      <c r="C26" s="86"/>
      <c r="D26" s="86"/>
      <c r="E26" s="95">
        <f t="shared" si="0"/>
        <v>0</v>
      </c>
      <c r="F26" s="86">
        <f t="shared" si="1"/>
        <v>0</v>
      </c>
      <c r="G26" s="86"/>
      <c r="H26" s="88"/>
      <c r="I26" s="95">
        <f t="shared" si="2"/>
        <v>0</v>
      </c>
      <c r="J26" s="89">
        <f t="shared" si="3"/>
        <v>0</v>
      </c>
    </row>
    <row r="27" spans="1:10" ht="15.75" customHeight="1">
      <c r="A27" s="22" t="s">
        <v>85</v>
      </c>
      <c r="B27" s="24" t="s">
        <v>86</v>
      </c>
      <c r="C27" s="126"/>
      <c r="D27" s="126"/>
      <c r="E27" s="83">
        <f t="shared" si="0"/>
        <v>0</v>
      </c>
      <c r="F27" s="126">
        <f t="shared" si="1"/>
        <v>0</v>
      </c>
      <c r="G27" s="126"/>
      <c r="H27" s="106"/>
      <c r="I27" s="83">
        <f t="shared" si="2"/>
        <v>0</v>
      </c>
      <c r="J27" s="84">
        <f t="shared" si="3"/>
        <v>0</v>
      </c>
    </row>
    <row r="28" spans="1:10" ht="15.75" customHeight="1">
      <c r="A28" s="33"/>
      <c r="B28" s="34" t="s">
        <v>87</v>
      </c>
      <c r="C28" s="86"/>
      <c r="D28" s="86"/>
      <c r="E28" s="95">
        <f t="shared" si="0"/>
        <v>0</v>
      </c>
      <c r="F28" s="86">
        <f t="shared" si="1"/>
        <v>0</v>
      </c>
      <c r="G28" s="86"/>
      <c r="H28" s="88"/>
      <c r="I28" s="95">
        <f t="shared" si="2"/>
        <v>0</v>
      </c>
      <c r="J28" s="89">
        <f t="shared" si="3"/>
        <v>0</v>
      </c>
    </row>
    <row r="29" spans="1:10" ht="15.75" customHeight="1" thickBot="1">
      <c r="A29" s="29"/>
      <c r="B29" s="20" t="s">
        <v>88</v>
      </c>
      <c r="C29" s="129"/>
      <c r="D29" s="129"/>
      <c r="E29" s="95">
        <f t="shared" si="0"/>
        <v>0</v>
      </c>
      <c r="F29" s="129">
        <f t="shared" si="1"/>
        <v>0</v>
      </c>
      <c r="G29" s="129"/>
      <c r="H29" s="109"/>
      <c r="I29" s="91">
        <f t="shared" si="2"/>
        <v>0</v>
      </c>
      <c r="J29" s="92">
        <f t="shared" si="3"/>
        <v>0</v>
      </c>
    </row>
    <row r="30" spans="1:10" ht="15.75" customHeight="1">
      <c r="A30" s="33" t="s">
        <v>89</v>
      </c>
      <c r="B30" s="34" t="s">
        <v>90</v>
      </c>
      <c r="C30" s="86"/>
      <c r="D30" s="86"/>
      <c r="E30" s="83">
        <f t="shared" si="0"/>
        <v>0</v>
      </c>
      <c r="F30" s="86">
        <f t="shared" si="1"/>
        <v>0</v>
      </c>
      <c r="G30" s="86"/>
      <c r="H30" s="88"/>
      <c r="I30" s="95">
        <f t="shared" si="2"/>
        <v>0</v>
      </c>
      <c r="J30" s="89">
        <f t="shared" si="3"/>
        <v>0</v>
      </c>
    </row>
    <row r="31" spans="1:10" ht="15.75" customHeight="1" thickBot="1">
      <c r="A31" s="29"/>
      <c r="B31" s="20" t="s">
        <v>91</v>
      </c>
      <c r="C31" s="129"/>
      <c r="D31" s="129"/>
      <c r="E31" s="95">
        <f t="shared" si="0"/>
        <v>0</v>
      </c>
      <c r="F31" s="129">
        <f t="shared" si="1"/>
        <v>0</v>
      </c>
      <c r="G31" s="129"/>
      <c r="H31" s="109"/>
      <c r="I31" s="91">
        <f t="shared" si="2"/>
        <v>0</v>
      </c>
      <c r="J31" s="92">
        <f t="shared" si="3"/>
        <v>0</v>
      </c>
    </row>
    <row r="32" spans="1:10" ht="18.75" customHeight="1" thickBot="1">
      <c r="A32" s="29" t="s">
        <v>50</v>
      </c>
      <c r="B32" s="111"/>
      <c r="C32" s="20">
        <f>SUM(C6:C31)</f>
        <v>0</v>
      </c>
      <c r="D32" s="20">
        <f>SUM(D6:D31)</f>
        <v>0</v>
      </c>
      <c r="E32" s="67">
        <f t="shared" si="0"/>
        <v>0</v>
      </c>
      <c r="F32" s="20">
        <f>SUM(F6:F31)</f>
        <v>0</v>
      </c>
      <c r="G32" s="20">
        <f>SUM(G6:G31)</f>
        <v>0</v>
      </c>
      <c r="H32" s="111"/>
      <c r="I32" s="91">
        <f>SUM(I6:I31)</f>
        <v>0</v>
      </c>
      <c r="J32" s="92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