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496" yWindow="65496" windowWidth="15660" windowHeight="13760" tabRatio="843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s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récoltes'!$F$6:$F$56</definedName>
    <definedName name="quantité_auto_cons.">'Fiche de suivi des récoltes'!$E$6:$E$56</definedName>
    <definedName name="quantité_khames">'Fiche de suivi des récoltes'!$I$6:$I$56</definedName>
    <definedName name="quantité_récoltée">'Fiche de suivi des récoltes'!$D$6:$D$56</definedName>
    <definedName name="récolte">'Fiche de suivi des récoltes'!$A$6:$A$56</definedName>
    <definedName name="semaines">'Fiche de suivi des récoltes'!$B$6:$B$56</definedName>
    <definedName name="valeur_de_la_production">'Fiche de suivi des récoltes'!$H$6:$H$56</definedName>
    <definedName name="valeur_khames">'Fiche de suivi des récoltes'!$J$6:$J$56</definedName>
    <definedName name="valeur_vente">'Fiche de suivi des récoltes'!$G$6:$G$56</definedName>
    <definedName name="_xlnm.Print_Area" localSheetId="2">'Récapitulatif des récoltes'!$53:$82</definedName>
    <definedName name="_xlnm.Print_Area" localSheetId="0">'Temps de travaux des cultures'!$1:$63</definedName>
  </definedNames>
  <calcPr fullCalcOnLoad="1"/>
</workbook>
</file>

<file path=xl/sharedStrings.xml><?xml version="1.0" encoding="utf-8"?>
<sst xmlns="http://schemas.openxmlformats.org/spreadsheetml/2006/main" count="1989" uniqueCount="287">
  <si>
    <t>1 chèvre + 2 moutons</t>
  </si>
  <si>
    <t>chèvres + moutons</t>
  </si>
  <si>
    <t>troupeau</t>
  </si>
  <si>
    <t>chevreaux</t>
  </si>
  <si>
    <t>vache grosse</t>
  </si>
  <si>
    <t>agneaux et agnelles</t>
  </si>
  <si>
    <t>4 + 2</t>
  </si>
  <si>
    <t>2 + 2</t>
  </si>
  <si>
    <t>veau</t>
  </si>
  <si>
    <t>brebis</t>
  </si>
  <si>
    <t>chevreau</t>
  </si>
  <si>
    <t>chèvres</t>
  </si>
  <si>
    <t>agnelle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</si>
  <si>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</si>
  <si>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</si>
  <si>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</si>
  <si>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</si>
  <si>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</si>
  <si>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</si>
  <si>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porte bergerie</t>
  </si>
  <si>
    <t>vers naseaux</t>
  </si>
  <si>
    <t>jeune berger</t>
  </si>
  <si>
    <t>(temps globaux)</t>
  </si>
  <si>
    <t>visite</t>
  </si>
  <si>
    <t>DEPENSES EN ELEVAGE BOVIN</t>
  </si>
  <si>
    <t>jeune berger - voir ci-dessus</t>
  </si>
  <si>
    <t>1kg vitamines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</si>
  <si>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</si>
  <si>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</si>
  <si>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</si>
  <si>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</si>
  <si>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</si>
  <si>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</si>
  <si>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intrants</t>
  </si>
  <si>
    <t>séguia ciment</t>
  </si>
  <si>
    <t>sable séguia</t>
  </si>
  <si>
    <t>briques</t>
  </si>
  <si>
    <t>maçonnerie</t>
  </si>
  <si>
    <t>[ Pour les quinzaines (13+14) et (15+16), un salarié (à 80 d. / mois) effectuait les travaux généraux ]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</si>
  <si>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</si>
  <si>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</si>
  <si>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</si>
  <si>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</si>
  <si>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</si>
  <si>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</si>
  <si>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</si>
  <si>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</si>
  <si>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</si>
  <si>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</si>
  <si>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</si>
  <si>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</si>
  <si>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</si>
  <si>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</si>
  <si>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</si>
  <si>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</si>
  <si>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</si>
  <si>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</si>
  <si>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70 g gombo offert</t>
  </si>
  <si>
    <t>amonitrate offert (crda)</t>
  </si>
  <si>
    <t>25 kg</t>
  </si>
  <si>
    <t>rmq + camion = 4000 kg</t>
  </si>
  <si>
    <t>100 kg</t>
  </si>
  <si>
    <t>1,25 kg corette + 40 g piment autoproduit</t>
  </si>
  <si>
    <t>4000 kg</t>
  </si>
  <si>
    <t>amonitrate</t>
  </si>
  <si>
    <t>50 kg</t>
  </si>
  <si>
    <t>11 kg de fève</t>
  </si>
  <si>
    <t>10 kg luzerne</t>
  </si>
  <si>
    <t>160 brouettes autop.</t>
  </si>
  <si>
    <t>1,5 kg oignon</t>
  </si>
  <si>
    <t>123 brouettes autop.</t>
  </si>
  <si>
    <t>3 kg fève</t>
  </si>
  <si>
    <t>11 oliviers + 1 figuiers autoproduits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</si>
  <si>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</si>
  <si>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</si>
  <si>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</si>
  <si>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</si>
  <si>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</si>
  <si>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</si>
  <si>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1,25 kg</t>
  </si>
  <si>
    <t>14 kg</t>
  </si>
  <si>
    <t>10 kg</t>
  </si>
  <si>
    <t>/</t>
  </si>
  <si>
    <t>COÛTS DE PRODUCTION EN EAU</t>
  </si>
  <si>
    <t>puits</t>
  </si>
  <si>
    <t>redevance</t>
  </si>
  <si>
    <t>carburant</t>
  </si>
  <si>
    <t>huile</t>
  </si>
  <si>
    <t>pieces et divers</t>
  </si>
  <si>
    <t>de l'eau</t>
  </si>
  <si>
    <t>quantité (l)</t>
  </si>
  <si>
    <t>désignation</t>
  </si>
  <si>
    <t>soupape</t>
  </si>
  <si>
    <t>VOLUME D'EAU D'IRRIGATION</t>
  </si>
  <si>
    <t>Fréquence théorique du tour d'eau :</t>
  </si>
  <si>
    <t>10 jours</t>
  </si>
  <si>
    <t>SUR LA PARCELLE</t>
  </si>
  <si>
    <t>Débit théorique du tour d'eau (l/s) :</t>
  </si>
  <si>
    <t>Volume du bassin / réservoir (m3)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</si>
  <si>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</si>
  <si>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</si>
  <si>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</si>
  <si>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</si>
  <si>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</si>
  <si>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</si>
  <si>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</si>
  <si>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</si>
  <si>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4,5 + 4 bassins</t>
  </si>
  <si>
    <t>4,5 + 10 bassins</t>
  </si>
  <si>
    <t>4,5 + 14 bassins</t>
  </si>
  <si>
    <t>pluies</t>
  </si>
  <si>
    <t>coupure</t>
  </si>
  <si>
    <t>4,5 + 2 bassins</t>
  </si>
  <si>
    <t>4,5 + 3 bassins</t>
  </si>
  <si>
    <t>coupures</t>
  </si>
  <si>
    <t>4,5 + 1 bassin</t>
  </si>
  <si>
    <t>ALIMENTATION CAPRINS OVINS</t>
  </si>
  <si>
    <t>ET TEMPS DE TRAVAUX</t>
  </si>
  <si>
    <t>con-</t>
  </si>
  <si>
    <t>déchets</t>
  </si>
  <si>
    <t>temps de travail</t>
  </si>
  <si>
    <t>herbe</t>
  </si>
  <si>
    <t>orge</t>
  </si>
  <si>
    <t>puits privé</t>
  </si>
  <si>
    <t>son</t>
  </si>
  <si>
    <t>centré</t>
  </si>
  <si>
    <t>de dattes</t>
  </si>
  <si>
    <t>autres</t>
  </si>
  <si>
    <t>bergerie</t>
  </si>
  <si>
    <t>berger</t>
  </si>
  <si>
    <t>à volonté</t>
  </si>
  <si>
    <t>ALIMENTATION BOVINS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</si>
  <si>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</si>
  <si>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</si>
  <si>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</si>
  <si>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</si>
  <si>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</si>
  <si>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</si>
  <si>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</si>
  <si>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</si>
  <si>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</si>
  <si>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</si>
  <si>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</si>
  <si>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</si>
  <si>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</si>
  <si>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</si>
  <si>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</si>
  <si>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</si>
  <si>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</si>
  <si>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</si>
  <si>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</si>
  <si>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</si>
  <si>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</si>
  <si>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</si>
  <si>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</si>
  <si>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</si>
  <si>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</si>
  <si>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</si>
  <si>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</si>
  <si>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</si>
  <si>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</si>
  <si>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</si>
  <si>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</si>
  <si>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</si>
  <si>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</si>
  <si>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</si>
  <si>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</si>
  <si>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</si>
  <si>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</si>
  <si>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DEGACHE</t>
  </si>
  <si>
    <t>TEMPS DE TRAVAUX DES CULTURES</t>
  </si>
  <si>
    <t>AISHA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</si>
  <si>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</si>
  <si>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</si>
  <si>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</si>
  <si>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</si>
  <si>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</si>
  <si>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</si>
  <si>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</si>
  <si>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</si>
  <si>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</si>
  <si>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</si>
  <si>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</si>
  <si>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</si>
  <si>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</si>
  <si>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</si>
  <si>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</si>
  <si>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</si>
  <si>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</si>
  <si>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</si>
  <si>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</si>
  <si>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</si>
  <si>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</si>
  <si>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</si>
  <si>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</si>
  <si>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</si>
  <si>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</si>
  <si>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</si>
  <si>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</si>
  <si>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</si>
  <si>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</si>
  <si>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août</t>
  </si>
  <si>
    <t>31+32</t>
  </si>
  <si>
    <t>33+34</t>
  </si>
  <si>
    <t>35+36</t>
  </si>
  <si>
    <t>septembre</t>
  </si>
  <si>
    <t>37+38</t>
  </si>
  <si>
    <t>39+40</t>
  </si>
  <si>
    <t>vente sur pied Kentichi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</si>
  <si>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</si>
  <si>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</si>
  <si>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</si>
  <si>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</si>
  <si>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</si>
  <si>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</si>
  <si>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</si>
  <si>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</si>
  <si>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</si>
  <si>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</si>
  <si>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</si>
  <si>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</si>
  <si>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</si>
  <si>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</si>
  <si>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</si>
  <si>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</si>
  <si>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gombo</t>
  </si>
  <si>
    <t>fève</t>
  </si>
  <si>
    <t>persil</t>
  </si>
  <si>
    <t>luzerne</t>
  </si>
  <si>
    <t>corette</t>
  </si>
  <si>
    <t>piment</t>
  </si>
  <si>
    <t>grenadier</t>
  </si>
  <si>
    <t>oignon</t>
  </si>
  <si>
    <t>pommier</t>
  </si>
  <si>
    <t>olivier</t>
  </si>
  <si>
    <t>figuier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</si>
  <si>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</si>
  <si>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</si>
  <si>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</si>
  <si>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</si>
  <si>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</si>
  <si>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</si>
  <si>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</si>
  <si>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</si>
  <si>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</si>
  <si>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</si>
  <si>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</si>
  <si>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</si>
  <si>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</si>
  <si>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</si>
  <si>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rejet palmier</t>
  </si>
  <si>
    <t>rejet</t>
  </si>
  <si>
    <t>datte</t>
  </si>
  <si>
    <t>grenade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</si>
  <si>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</si>
  <si>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</si>
  <si>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</si>
  <si>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</si>
  <si>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</si>
  <si>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
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</si>
  <si>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</si>
  <si>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</si>
  <si>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</si>
  <si>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</si>
  <si>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</si>
  <si>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</si>
  <si>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</si>
  <si>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</si>
  <si>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</si>
  <si>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</si>
  <si>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</si>
  <si>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fève (95)</t>
  </si>
  <si>
    <t>inc.</t>
  </si>
  <si>
    <t>partiel</t>
  </si>
  <si>
    <t>fève (96)</t>
  </si>
  <si>
    <t>pas encore</t>
  </si>
  <si>
    <t>pas encore récolté</t>
  </si>
  <si>
    <t>Arbre</t>
  </si>
  <si>
    <t>Pieds</t>
  </si>
  <si>
    <t>fruitier</t>
  </si>
  <si>
    <t>productifs</t>
  </si>
  <si>
    <t>(unité / pied)</t>
  </si>
  <si>
    <t>DT par pied</t>
  </si>
  <si>
    <t>unités</t>
  </si>
  <si>
    <t>TOUTES CULTURES</t>
  </si>
  <si>
    <t>Valeur totale production :</t>
  </si>
  <si>
    <t>Superficie totale de l'exploitation (ha) :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</si>
</sst>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79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0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 applyProtection="1">
      <alignment horizontal="center" vertical="center"/>
      <protection locked="0"/>
    </xf>
    <xf numFmtId="184" fontId="4" fillId="0" borderId="46" xfId="0" applyNumberFormat="1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49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1" fillId="0" borderId="28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4" fontId="4" fillId="0" borderId="5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47" xfId="0" applyNumberFormat="1" applyFont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84" fontId="4" fillId="0" borderId="46" xfId="0" applyNumberFormat="1" applyFont="1" applyBorder="1" applyAlignment="1">
      <alignment horizontal="center" vertical="center"/>
    </xf>
    <xf numFmtId="184" fontId="4" fillId="0" borderId="46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/>
    </xf>
    <xf numFmtId="184" fontId="4" fillId="0" borderId="36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184" fontId="4" fillId="0" borderId="61" xfId="0" applyNumberFormat="1" applyFont="1" applyBorder="1" applyAlignment="1">
      <alignment horizontal="center" vertical="center"/>
    </xf>
    <xf numFmtId="184" fontId="4" fillId="0" borderId="59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/>
    </xf>
    <xf numFmtId="184" fontId="4" fillId="0" borderId="62" xfId="0" applyNumberFormat="1" applyFont="1" applyBorder="1" applyAlignment="1">
      <alignment horizontal="center" vertical="center"/>
    </xf>
    <xf numFmtId="184" fontId="4" fillId="0" borderId="60" xfId="0" applyNumberFormat="1" applyFont="1" applyBorder="1" applyAlignment="1">
      <alignment horizontal="center" vertical="center" wrapText="1"/>
    </xf>
    <xf numFmtId="184" fontId="4" fillId="0" borderId="6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84" fontId="4" fillId="0" borderId="6" xfId="0" applyNumberFormat="1" applyFont="1" applyBorder="1" applyAlignment="1">
      <alignment horizontal="center" vertical="center"/>
    </xf>
    <xf numFmtId="184" fontId="4" fillId="0" borderId="3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4" fontId="4" fillId="0" borderId="6" xfId="0" applyNumberFormat="1" applyFont="1" applyBorder="1" applyAlignment="1">
      <alignment horizontal="center" vertical="center" wrapText="1"/>
    </xf>
    <xf numFmtId="184" fontId="4" fillId="0" borderId="38" xfId="0" applyNumberFormat="1" applyFont="1" applyBorder="1" applyAlignment="1">
      <alignment horizontal="center" vertical="center" wrapText="1"/>
    </xf>
    <xf numFmtId="184" fontId="4" fillId="0" borderId="63" xfId="0" applyNumberFormat="1" applyFont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47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6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4" fillId="0" borderId="6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/>
    </xf>
    <xf numFmtId="0" fontId="4" fillId="0" borderId="0" xfId="22" applyFont="1" applyProtection="1">
      <alignment/>
      <protection/>
    </xf>
    <xf numFmtId="0" fontId="5" fillId="0" borderId="0" xfId="22" applyFont="1" applyAlignment="1" applyProtection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0" fillId="0" borderId="18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 applyProtection="1">
      <alignment horizontal="centerContinuous" vertical="center"/>
      <protection/>
    </xf>
    <xf numFmtId="0" fontId="4" fillId="0" borderId="4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48" xfId="22" applyFont="1" applyBorder="1" applyAlignment="1" applyProtection="1">
      <alignment horizontal="centerContinuous" vertical="center"/>
      <protection/>
    </xf>
    <xf numFmtId="0" fontId="4" fillId="0" borderId="12" xfId="22" applyFont="1" applyBorder="1" applyAlignment="1" applyProtection="1">
      <alignment horizontal="centerContinuous" vertical="center"/>
      <protection/>
    </xf>
    <xf numFmtId="0" fontId="4" fillId="0" borderId="37" xfId="22" applyFont="1" applyBorder="1" applyAlignment="1" applyProtection="1">
      <alignment horizontal="center" vertical="center"/>
      <protection/>
    </xf>
    <xf numFmtId="0" fontId="4" fillId="0" borderId="12" xfId="22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/>
    </xf>
    <xf numFmtId="184" fontId="4" fillId="0" borderId="41" xfId="22" applyNumberFormat="1" applyFont="1" applyBorder="1" applyAlignment="1" applyProtection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 applyProtection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 applyProtection="1">
      <alignment horizontal="center" vertical="center"/>
      <protection/>
    </xf>
    <xf numFmtId="0" fontId="4" fillId="1" borderId="7" xfId="22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70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184" fontId="4" fillId="0" borderId="70" xfId="0" applyNumberFormat="1" applyFont="1" applyBorder="1" applyAlignment="1" applyProtection="1">
      <alignment horizontal="center" vertical="center"/>
      <protection/>
    </xf>
    <xf numFmtId="184" fontId="4" fillId="0" borderId="41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2" fillId="0" borderId="0" xfId="21" applyProtection="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3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4" fillId="0" borderId="70" xfId="21" applyFont="1" applyBorder="1" applyAlignment="1" applyProtection="1">
      <alignment horizontal="centerContinuous" vertical="center"/>
      <protection/>
    </xf>
    <xf numFmtId="0" fontId="10" fillId="0" borderId="20" xfId="21" applyFont="1" applyBorder="1" applyAlignment="1" applyProtection="1">
      <alignment horizontal="centerContinuous" vertical="center"/>
      <protection/>
    </xf>
    <xf numFmtId="0" fontId="10" fillId="0" borderId="17" xfId="21" applyFont="1" applyBorder="1" applyAlignment="1" applyProtection="1">
      <alignment horizontal="centerContinuous" vertical="center"/>
      <protection/>
    </xf>
    <xf numFmtId="0" fontId="14" fillId="0" borderId="19" xfId="21" applyFont="1" applyBorder="1" applyAlignment="1" applyProtection="1">
      <alignment horizontal="centerContinuous" vertical="center"/>
      <protection/>
    </xf>
    <xf numFmtId="0" fontId="10" fillId="0" borderId="70" xfId="21" applyFont="1" applyBorder="1" applyAlignment="1" applyProtection="1">
      <alignment horizontal="centerContinuous" vertical="center"/>
      <protection/>
    </xf>
    <xf numFmtId="0" fontId="14" fillId="0" borderId="20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72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4" xfId="21" applyFont="1" applyBorder="1" applyAlignment="1" applyProtection="1">
      <alignment horizontal="centerContinuous" vertical="center"/>
      <protection/>
    </xf>
    <xf numFmtId="0" fontId="4" fillId="0" borderId="73" xfId="21" applyFont="1" applyBorder="1" applyAlignment="1" applyProtection="1">
      <alignment horizontal="centerContinuous" vertical="center"/>
      <protection/>
    </xf>
    <xf numFmtId="0" fontId="4" fillId="0" borderId="74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75" xfId="21" applyFont="1" applyBorder="1" applyAlignment="1" applyProtection="1">
      <alignment horizontal="center" vertical="center"/>
      <protection/>
    </xf>
    <xf numFmtId="0" fontId="4" fillId="0" borderId="76" xfId="21" applyFont="1" applyBorder="1" applyAlignment="1" applyProtection="1">
      <alignment horizontal="center" vertical="center"/>
      <protection/>
    </xf>
    <xf numFmtId="0" fontId="4" fillId="0" borderId="74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10" xfId="21" applyFont="1" applyBorder="1" applyAlignment="1" applyProtection="1">
      <alignment horizontal="center" vertical="center"/>
      <protection/>
    </xf>
    <xf numFmtId="184" fontId="4" fillId="0" borderId="70" xfId="21" applyNumberFormat="1" applyFont="1" applyBorder="1" applyAlignment="1" applyProtection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41" xfId="21" applyNumberFormat="1" applyFont="1" applyBorder="1" applyAlignment="1" applyProtection="1">
      <alignment horizontal="center" vertical="center"/>
      <protection/>
    </xf>
    <xf numFmtId="184" fontId="4" fillId="0" borderId="19" xfId="21" applyNumberFormat="1" applyFont="1" applyBorder="1" applyAlignment="1" applyProtection="1">
      <alignment horizontal="center" vertical="center"/>
      <protection/>
    </xf>
    <xf numFmtId="0" fontId="4" fillId="1" borderId="47" xfId="21" applyFont="1" applyFill="1" applyBorder="1" applyAlignment="1" applyProtection="1">
      <alignment horizontal="center" vertical="center"/>
      <protection/>
    </xf>
    <xf numFmtId="184" fontId="4" fillId="0" borderId="50" xfId="21" applyNumberFormat="1" applyFont="1" applyBorder="1" applyAlignment="1" applyProtection="1">
      <alignment horizontal="center" vertical="center"/>
      <protection/>
    </xf>
    <xf numFmtId="184" fontId="4" fillId="0" borderId="57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4" xfId="0" applyFont="1" applyBorder="1" applyAlignment="1">
      <alignment horizontal="right" vertical="center"/>
    </xf>
    <xf numFmtId="2" fontId="4" fillId="0" borderId="74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>
      <alignment horizontal="center" vertical="center"/>
      <protection/>
    </xf>
    <xf numFmtId="0" fontId="12" fillId="0" borderId="0" xfId="20">
      <alignment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0" borderId="65" xfId="20" applyFont="1" applyBorder="1" applyAlignment="1">
      <alignment horizontal="center" vertical="center"/>
      <protection/>
    </xf>
    <xf numFmtId="0" fontId="4" fillId="0" borderId="45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Continuous" vertical="center"/>
      <protection/>
    </xf>
    <xf numFmtId="0" fontId="4" fillId="0" borderId="10" xfId="20" applyFont="1" applyBorder="1" applyAlignment="1">
      <alignment horizontal="centerContinuous" vertical="center"/>
      <protection/>
    </xf>
    <xf numFmtId="0" fontId="4" fillId="0" borderId="19" xfId="20" applyFont="1" applyBorder="1" applyAlignment="1">
      <alignment horizontal="centerContinuous" vertical="center"/>
      <protection/>
    </xf>
    <xf numFmtId="0" fontId="4" fillId="0" borderId="17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9" xfId="19" applyFont="1" applyBorder="1" applyAlignment="1">
      <alignment horizontal="centerContinuous" vertical="center"/>
      <protection/>
    </xf>
    <xf numFmtId="0" fontId="4" fillId="0" borderId="17" xfId="19" applyFont="1" applyBorder="1" applyAlignment="1">
      <alignment horizontal="centerContinuous" vertical="center"/>
      <protection/>
    </xf>
    <xf numFmtId="0" fontId="4" fillId="0" borderId="78" xfId="20" applyFont="1" applyBorder="1" applyAlignment="1">
      <alignment horizontal="center" vertical="top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25" xfId="20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15" xfId="20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184" fontId="4" fillId="0" borderId="42" xfId="20" applyNumberFormat="1" applyFont="1" applyBorder="1" applyAlignment="1">
      <alignment horizontal="center" vertical="center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0" fontId="4" fillId="0" borderId="69" xfId="20" applyFont="1" applyBorder="1" applyAlignment="1">
      <alignment horizontal="center" vertical="center"/>
      <protection/>
    </xf>
    <xf numFmtId="184" fontId="4" fillId="0" borderId="15" xfId="20" applyNumberFormat="1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0" xfId="20" applyNumberFormat="1" applyFont="1" applyBorder="1" applyAlignment="1">
      <alignment horizontal="center" vertical="center"/>
      <protection/>
    </xf>
    <xf numFmtId="0" fontId="4" fillId="1" borderId="68" xfId="20" applyFont="1" applyFill="1" applyBorder="1" applyAlignment="1">
      <alignment horizontal="center" vertical="center"/>
      <protection/>
    </xf>
    <xf numFmtId="184" fontId="4" fillId="0" borderId="7" xfId="20" applyNumberFormat="1" applyFont="1" applyFill="1" applyBorder="1" applyAlignment="1">
      <alignment horizontal="center" vertical="center"/>
      <protection/>
    </xf>
    <xf numFmtId="184" fontId="4" fillId="0" borderId="40" xfId="20" applyNumberFormat="1" applyFont="1" applyFill="1" applyBorder="1" applyAlignment="1">
      <alignment horizontal="center" vertical="center"/>
      <protection/>
    </xf>
    <xf numFmtId="0" fontId="4" fillId="1" borderId="7" xfId="20" applyFont="1" applyFill="1" applyBorder="1" applyAlignment="1">
      <alignment horizontal="center" vertical="center"/>
      <protection/>
    </xf>
    <xf numFmtId="0" fontId="4" fillId="1" borderId="47" xfId="20" applyFont="1" applyFill="1" applyBorder="1" applyAlignment="1">
      <alignment horizontal="center" vertical="center"/>
      <protection/>
    </xf>
    <xf numFmtId="0" fontId="4" fillId="1" borderId="79" xfId="19" applyFont="1" applyFill="1" applyBorder="1" applyAlignment="1">
      <alignment horizontal="center" vertical="center"/>
      <protection/>
    </xf>
    <xf numFmtId="0" fontId="4" fillId="1" borderId="64" xfId="19" applyFont="1" applyFill="1" applyBorder="1" applyAlignment="1">
      <alignment horizontal="center" vertical="center"/>
      <protection/>
    </xf>
    <xf numFmtId="0" fontId="4" fillId="0" borderId="80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81" xfId="0" applyNumberFormat="1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left"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4" fillId="0" borderId="83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10" fillId="0" borderId="70" xfId="0" applyFont="1" applyBorder="1" applyAlignment="1" applyProtection="1">
      <alignment horizontal="centerContinuous" vertical="center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Continuous" vertical="center" wrapText="1"/>
      <protection locked="0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0" fontId="4" fillId="0" borderId="0" xfId="22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42" xfId="0" applyNumberFormat="1" applyFont="1" applyBorder="1" applyAlignment="1">
      <alignment horizontal="centerContinuous" vertical="center"/>
    </xf>
    <xf numFmtId="0" fontId="4" fillId="0" borderId="0" xfId="20" applyFont="1" applyAlignment="1">
      <alignment horizontal="left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184" fontId="4" fillId="0" borderId="70" xfId="0" applyNumberFormat="1" applyFont="1" applyBorder="1" applyAlignment="1" applyProtection="1">
      <alignment horizontal="center" vertical="center"/>
      <protection locked="0"/>
    </xf>
    <xf numFmtId="184" fontId="4" fillId="0" borderId="8" xfId="0" applyNumberFormat="1" applyFont="1" applyBorder="1" applyAlignment="1">
      <alignment horizontal="centerContinuous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s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725"/>
          <c:w val="0.954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55001027"/>
        <c:axId val="25247196"/>
      </c:bar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247196"/>
        <c:crosses val="autoZero"/>
        <c:auto val="0"/>
        <c:lblOffset val="100"/>
        <c:noMultiLvlLbl val="0"/>
      </c:catAx>
      <c:valAx>
        <c:axId val="25247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0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065"/>
          <c:w val="0.1015"/>
          <c:h val="0.28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co?t de l'utilisation du puits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975"/>
          <c:w val="0.969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carburant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eau'!$D$6:$D$31</c:f>
              <c:numCache/>
            </c:numRef>
          </c:val>
        </c:ser>
        <c:ser>
          <c:idx val="1"/>
          <c:order val="1"/>
          <c:tx>
            <c:v>huile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eau'!$F$6:$F$31</c:f>
              <c:numCache/>
            </c:numRef>
          </c:val>
        </c:ser>
        <c:ser>
          <c:idx val="2"/>
          <c:order val="2"/>
          <c:tx>
            <c:v>pi?ces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eau'!$H$6:$H$31</c:f>
              <c:numCache/>
            </c:numRef>
          </c:val>
        </c:ser>
        <c:overlap val="100"/>
        <c:axId val="40485177"/>
        <c:axId val="28822274"/>
      </c:bar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822274"/>
        <c:crosses val="autoZero"/>
        <c:auto val="0"/>
        <c:lblOffset val="100"/>
        <c:noMultiLvlLbl val="0"/>
      </c:catAx>
      <c:valAx>
        <c:axId val="2882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85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201"/>
          <c:w val="0.09025"/>
          <c:h val="0.1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45"/>
          <c:w val="0.953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d''irrigation'!$G$7:$G$32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d''irrigation'!$J$7:$J$32</c:f>
              <c:numCache/>
            </c:numRef>
          </c:val>
        </c:ser>
        <c:overlap val="100"/>
        <c:axId val="58073875"/>
        <c:axId val="52902828"/>
      </c:bar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902828"/>
        <c:crosses val="autoZero"/>
        <c:auto val="0"/>
        <c:lblOffset val="100"/>
        <c:noMultiLvlLbl val="0"/>
      </c:cat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73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29275"/>
          <c:w val="0.08825"/>
          <c:h val="0.09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 l'eau entre tour d'eau et puits priv?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200"/>
      <c:rAngAx val="1"/>
    </c:view3D>
    <c:plotArea>
      <c:layout>
        <c:manualLayout>
          <c:xMode val="edge"/>
          <c:yMode val="edge"/>
          <c:x val="0.26775"/>
          <c:y val="0.171"/>
          <c:w val="0.49275"/>
          <c:h val="0.77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('Volume d''eau d''irrigation'!$C$5,'Volume d''eau d''irrigation'!$H$5)</c:f>
              <c:strCache/>
            </c:strRef>
          </c:cat>
          <c:val>
            <c:numRef>
              <c:f>('Volume d''eau d''irrigation'!$G$33,'Volume d''eau d''irrigation'!$J$33)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025"/>
          <c:w val="0.929"/>
          <c:h val="0.8927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6363405"/>
        <c:axId val="57270646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45673767"/>
        <c:axId val="8410720"/>
      </c:lineChart>
      <c:catAx>
        <c:axId val="63634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7270646"/>
        <c:crosses val="autoZero"/>
        <c:auto val="0"/>
        <c:lblOffset val="100"/>
        <c:noMultiLvlLbl val="0"/>
      </c:catAx>
      <c:valAx>
        <c:axId val="57270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3405"/>
        <c:crossesAt val="1"/>
        <c:crossBetween val="between"/>
        <c:dispUnits/>
      </c:valAx>
      <c:catAx>
        <c:axId val="45673767"/>
        <c:scaling>
          <c:orientation val="minMax"/>
        </c:scaling>
        <c:axPos val="b"/>
        <c:delete val="1"/>
        <c:majorTickMark val="in"/>
        <c:minorTickMark val="none"/>
        <c:tickLblPos val="nextTo"/>
        <c:crossAx val="8410720"/>
        <c:crosses val="autoZero"/>
        <c:auto val="0"/>
        <c:lblOffset val="100"/>
        <c:noMultiLvlLbl val="0"/>
      </c:catAx>
      <c:valAx>
        <c:axId val="841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737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5"/>
          <c:y val="0.28725"/>
          <c:w val="0.20025"/>
          <c:h val="0.17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5"/>
          <c:w val="0.9655"/>
          <c:h val="0.8872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8587617"/>
        <c:axId val="10179690"/>
      </c:barChart>
      <c:catAx>
        <c:axId val="8587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179690"/>
        <c:crosses val="autoZero"/>
        <c:auto val="0"/>
        <c:lblOffset val="100"/>
        <c:noMultiLvlLbl val="0"/>
      </c:catAx>
      <c:valAx>
        <c:axId val="10179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87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19575"/>
          <c:w val="0.11975"/>
          <c:h val="0.18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4075"/>
          <c:y val="0.166"/>
          <c:w val="0.4515"/>
          <c:h val="0.7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08"/>
          <c:w val="0.12325"/>
          <c:h val="0.29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875"/>
          <c:y val="0.2295"/>
          <c:w val="0.864"/>
          <c:h val="0.64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136"/>
          <c:w val="0.112"/>
          <c:h val="0.16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325"/>
          <c:w val="0.959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24508347"/>
        <c:axId val="19248532"/>
      </c:bar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248532"/>
        <c:crosses val="autoZero"/>
        <c:auto val="0"/>
        <c:lblOffset val="100"/>
        <c:noMultiLvlLbl val="0"/>
      </c:catAx>
      <c:valAx>
        <c:axId val="1924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508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14225"/>
          <c:w val="0.11075"/>
          <c:h val="0.14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185"/>
          <c:w val="0.9725"/>
          <c:h val="0.981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main-d'oeuvre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39019061"/>
        <c:axId val="15627230"/>
      </c:bar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627230"/>
        <c:crosses val="autoZero"/>
        <c:auto val="0"/>
        <c:lblOffset val="100"/>
        <c:noMultiLvlLbl val="0"/>
      </c:catAx>
      <c:valAx>
        <c:axId val="156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19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24575"/>
          <c:w val="0.16875"/>
          <c:h val="0.284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025"/>
          <c:y val="0.18425"/>
          <c:w val="0.4415"/>
          <c:h val="0.69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14275"/>
          <c:w val="0.1105"/>
          <c:h val="0.594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0"/>
      <c:depthPercent val="200"/>
      <c:rAngAx val="1"/>
    </c:view3D>
    <c:plotArea>
      <c:layout>
        <c:manualLayout>
          <c:xMode val="edge"/>
          <c:yMode val="edge"/>
          <c:x val="0.2325"/>
          <c:y val="0.24575"/>
          <c:w val="0.455"/>
          <c:h val="0.65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21425"/>
          <c:w val="0.10125"/>
          <c:h val="0.42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3225"/>
          <c:y val="0.334"/>
          <c:w val="0.8825"/>
          <c:h val="0.6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15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200"/>
      <c:rAngAx val="1"/>
    </c:view3D>
    <c:plotArea>
      <c:layout>
        <c:manualLayout>
          <c:xMode val="edge"/>
          <c:yMode val="edge"/>
          <c:x val="0.03225"/>
          <c:y val="0.334"/>
          <c:w val="0.8825"/>
          <c:h val="0.6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15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1"/>
          <c:y val="0.0875"/>
          <c:w val="0.989"/>
          <c:h val="0.889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récoltes'!$G$8:$G$18</c:f>
              <c:strCache/>
            </c:strRef>
          </c:cat>
          <c:val>
            <c:numRef>
              <c:f>'Récapitulatif des récoltes'!$J$8:$J$13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25898173"/>
        <c:axId val="31756966"/>
      </c:bar3DChart>
      <c:catAx>
        <c:axId val="25898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1756966"/>
        <c:crosses val="autoZero"/>
        <c:auto val="0"/>
        <c:lblOffset val="100"/>
        <c:noMultiLvlLbl val="0"/>
      </c:catAx>
      <c:valAx>
        <c:axId val="3175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8981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5"/>
          <c:y val="0.079"/>
          <c:w val="0.94675"/>
          <c:h val="0.921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 (DT)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récoltes'!$G$6:$G$13,'Récapitulatif des récoltes'!$G$16:$G$18)</c:f>
              <c:strCache/>
            </c:strRef>
          </c:cat>
          <c:val>
            <c:numRef>
              <c:f>('Récapitulatif des récoltes'!$L$6:$L$13,'Récapitulatif des récoltes'!$L$16:$L$18)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(DT) par are ou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récoltes'!$G$8:$G$13,'Récapitulatif des récoltes'!$G$16:$G$18)</c:f>
              <c:strCache/>
            </c:strRef>
          </c:cat>
          <c:val>
            <c:numRef>
              <c:f>('Récapitulatif des récoltes'!$M$6:$M$13,'Récapitulatif des récoltes'!$M$16:$M$18)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17377239"/>
        <c:axId val="22177424"/>
      </c:bar3DChart>
      <c:catAx>
        <c:axId val="1737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2177424"/>
        <c:crosses val="autoZero"/>
        <c:auto val="0"/>
        <c:lblOffset val="100"/>
        <c:noMultiLvlLbl val="0"/>
      </c:catAx>
      <c:valAx>
        <c:axId val="221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37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5"/>
          <c:y val="0.33225"/>
          <c:w val="0.2415"/>
          <c:h val="0.08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 et vente effective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6075"/>
          <c:w val="0.9407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v>valeur de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ser>
          <c:idx val="1"/>
          <c:order val="1"/>
          <c:tx>
            <c:v>vente effective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récoltes'!$E$6:$E$31</c:f>
              <c:numCache/>
            </c:numRef>
          </c:val>
        </c:ser>
        <c:gapWidth val="50"/>
        <c:axId val="65379089"/>
        <c:axId val="51540890"/>
      </c:bar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540890"/>
        <c:crosses val="autoZero"/>
        <c:auto val="0"/>
        <c:lblOffset val="100"/>
        <c:noMultiLvlLbl val="0"/>
      </c:catAx>
      <c:valAx>
        <c:axId val="51540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379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136"/>
          <c:w val="0.14175"/>
          <c:h val="0.09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29"/>
          <c:y val="0.196"/>
          <c:w val="0.32475"/>
          <c:h val="0.75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2675"/>
          <c:w val="0.11325"/>
          <c:h val="0.38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075"/>
          <c:w val="0.9382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phyto-sanitaires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61214827"/>
        <c:axId val="14062532"/>
      </c:bar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062532"/>
        <c:crosses val="autoZero"/>
        <c:auto val="0"/>
        <c:lblOffset val="100"/>
        <c:noMultiLvlLbl val="0"/>
      </c:catAx>
      <c:valAx>
        <c:axId val="1406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21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2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"/>
          <c:y val="0.081"/>
          <c:w val="0.9977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culture'!$C$5:$C$16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culture'!$E$5:$E$16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culture'!$H$5:$H$16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culture'!$J$5:$J$16</c:f>
              <c:numCache/>
            </c:numRef>
          </c:val>
          <c:shape val="box"/>
        </c:ser>
        <c:overlap val="100"/>
        <c:gapDepth val="0"/>
        <c:shape val="box"/>
        <c:axId val="59453925"/>
        <c:axId val="65323278"/>
      </c:bar3D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323278"/>
        <c:crosses val="autoZero"/>
        <c:auto val="0"/>
        <c:lblOffset val="100"/>
        <c:noMultiLvlLbl val="0"/>
      </c:catAx>
      <c:valAx>
        <c:axId val="65323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5"/>
          <c:y val="0.201"/>
          <c:w val="0.15"/>
          <c:h val="0.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625"/>
          <c:y val="0.08275"/>
          <c:w val="0.9632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couts ? l'are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pas culture'!$A$5:$A$16</c:f>
              <c:strCache/>
            </c:strRef>
          </c:cat>
          <c:val>
            <c:numRef>
              <c:f>'Coûts de production pas culture'!$M$5:$M$16</c:f>
              <c:numCache/>
            </c:numRef>
          </c:val>
          <c:shape val="box"/>
        </c:ser>
        <c:gapDepth val="0"/>
        <c:shape val="box"/>
        <c:axId val="51038591"/>
        <c:axId val="56694136"/>
      </c:bar3D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694136"/>
        <c:crosses val="autoZero"/>
        <c:auto val="0"/>
        <c:lblOffset val="100"/>
        <c:noMultiLvlLbl val="0"/>
      </c:cat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 / 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385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0.439</cdr:y>
    </cdr:from>
    <cdr:to>
      <cdr:x>0.168</cdr:x>
      <cdr:y>0.5865</cdr:y>
    </cdr:to>
    <cdr:sp>
      <cdr:nvSpPr>
        <cdr:cNvPr id="1" name="Line 1"/>
        <cdr:cNvSpPr>
          <a:spLocks/>
        </cdr:cNvSpPr>
      </cdr:nvSpPr>
      <cdr:spPr>
        <a:xfrm flipH="1">
          <a:off x="1181100" y="1590675"/>
          <a:ext cx="1809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0.38525</cdr:y>
    </cdr:from>
    <cdr:to>
      <cdr:x>0.24125</cdr:x>
      <cdr:y>0.44175</cdr:y>
    </cdr:to>
    <cdr:sp>
      <cdr:nvSpPr>
        <cdr:cNvPr id="2" name="Texte 2"/>
        <cdr:cNvSpPr txBox="1">
          <a:spLocks noChangeArrowheads="1"/>
        </cdr:cNvSpPr>
      </cdr:nvSpPr>
      <cdr:spPr>
        <a:xfrm>
          <a:off x="1085850" y="14001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0.32725</cdr:x>
      <cdr:y>0.45325</cdr:y>
    </cdr:from>
    <cdr:to>
      <cdr:x>0.3755</cdr:x>
      <cdr:y>0.653</cdr:y>
    </cdr:to>
    <cdr:sp>
      <cdr:nvSpPr>
        <cdr:cNvPr id="3" name="Line 3"/>
        <cdr:cNvSpPr>
          <a:spLocks/>
        </cdr:cNvSpPr>
      </cdr:nvSpPr>
      <cdr:spPr>
        <a:xfrm flipH="1">
          <a:off x="2667000" y="1647825"/>
          <a:ext cx="39052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0.39275</cdr:y>
    </cdr:from>
    <cdr:to>
      <cdr:x>0.51325</cdr:x>
      <cdr:y>0.4505</cdr:y>
    </cdr:to>
    <cdr:sp>
      <cdr:nvSpPr>
        <cdr:cNvPr id="4" name="Texte 4"/>
        <cdr:cNvSpPr txBox="1">
          <a:spLocks noChangeArrowheads="1"/>
        </cdr:cNvSpPr>
      </cdr:nvSpPr>
      <cdr:spPr>
        <a:xfrm>
          <a:off x="2533650" y="1428750"/>
          <a:ext cx="1647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0.50125</cdr:x>
      <cdr:y>0.55525</cdr:y>
    </cdr:from>
    <cdr:to>
      <cdr:x>0.53</cdr:x>
      <cdr:y>0.69175</cdr:y>
    </cdr:to>
    <cdr:sp>
      <cdr:nvSpPr>
        <cdr:cNvPr id="5" name="Line 5"/>
        <cdr:cNvSpPr>
          <a:spLocks/>
        </cdr:cNvSpPr>
      </cdr:nvSpPr>
      <cdr:spPr>
        <a:xfrm>
          <a:off x="4086225" y="2019300"/>
          <a:ext cx="2381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0.51025</cdr:y>
    </cdr:from>
    <cdr:to>
      <cdr:x>0.53275</cdr:x>
      <cdr:y>0.5675</cdr:y>
    </cdr:to>
    <cdr:sp>
      <cdr:nvSpPr>
        <cdr:cNvPr id="6" name="Texte 6"/>
        <cdr:cNvSpPr txBox="1">
          <a:spLocks noChangeArrowheads="1"/>
        </cdr:cNvSpPr>
      </cdr:nvSpPr>
      <cdr:spPr>
        <a:xfrm>
          <a:off x="3076575" y="1847850"/>
          <a:ext cx="1257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coupe des palmes</a:t>
          </a:r>
        </a:p>
      </cdr:txBody>
    </cdr:sp>
  </cdr:relSizeAnchor>
  <cdr:relSizeAnchor xmlns:cdr="http://schemas.openxmlformats.org/drawingml/2006/chartDrawing">
    <cdr:from>
      <cdr:x>0.6475</cdr:x>
      <cdr:y>0.2385</cdr:y>
    </cdr:from>
    <cdr:to>
      <cdr:x>0.7105</cdr:x>
      <cdr:y>0.38525</cdr:y>
    </cdr:to>
    <cdr:sp>
      <cdr:nvSpPr>
        <cdr:cNvPr id="7" name="Line 7"/>
        <cdr:cNvSpPr>
          <a:spLocks/>
        </cdr:cNvSpPr>
      </cdr:nvSpPr>
      <cdr:spPr>
        <a:xfrm flipH="1">
          <a:off x="5276850" y="866775"/>
          <a:ext cx="5143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</cdr:x>
      <cdr:y>0.17325</cdr:y>
    </cdr:from>
    <cdr:to>
      <cdr:x>0.802</cdr:x>
      <cdr:y>0.231</cdr:y>
    </cdr:to>
    <cdr:sp>
      <cdr:nvSpPr>
        <cdr:cNvPr id="8" name="Texte 8"/>
        <cdr:cNvSpPr txBox="1">
          <a:spLocks noChangeArrowheads="1"/>
        </cdr:cNvSpPr>
      </cdr:nvSpPr>
      <cdr:spPr>
        <a:xfrm>
          <a:off x="5314950" y="628650"/>
          <a:ext cx="1219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Degla</a:t>
          </a:r>
        </a:p>
      </cdr:txBody>
    </cdr:sp>
  </cdr:relSizeAnchor>
  <cdr:relSizeAnchor xmlns:cdr="http://schemas.openxmlformats.org/drawingml/2006/chartDrawing">
    <cdr:from>
      <cdr:x>0.79925</cdr:x>
      <cdr:y>0.4485</cdr:y>
    </cdr:from>
    <cdr:to>
      <cdr:x>0.90675</cdr:x>
      <cdr:y>0.5055</cdr:y>
    </cdr:to>
    <cdr:sp>
      <cdr:nvSpPr>
        <cdr:cNvPr id="9" name="Texte 9"/>
        <cdr:cNvSpPr txBox="1">
          <a:spLocks noChangeArrowheads="1"/>
        </cdr:cNvSpPr>
      </cdr:nvSpPr>
      <cdr:spPr>
        <a:xfrm>
          <a:off x="6515100" y="16287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0.87325</cdr:x>
      <cdr:y>0.51025</cdr:y>
    </cdr:from>
    <cdr:to>
      <cdr:x>0.9335</cdr:x>
      <cdr:y>0.78225</cdr:y>
    </cdr:to>
    <cdr:sp>
      <cdr:nvSpPr>
        <cdr:cNvPr id="10" name="Line 10"/>
        <cdr:cNvSpPr>
          <a:spLocks/>
        </cdr:cNvSpPr>
      </cdr:nvSpPr>
      <cdr:spPr>
        <a:xfrm>
          <a:off x="7115175" y="1847850"/>
          <a:ext cx="4953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13</xdr:col>
      <xdr:colOff>733425</xdr:colOff>
      <xdr:row>81</xdr:row>
      <xdr:rowOff>9525</xdr:rowOff>
    </xdr:to>
    <xdr:graphicFrame>
      <xdr:nvGraphicFramePr>
        <xdr:cNvPr id="1" name="Chart 1"/>
        <xdr:cNvGraphicFramePr/>
      </xdr:nvGraphicFramePr>
      <xdr:xfrm>
        <a:off x="0" y="11096625"/>
        <a:ext cx="10696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13</xdr:col>
      <xdr:colOff>733425</xdr:colOff>
      <xdr:row>59</xdr:row>
      <xdr:rowOff>85725</xdr:rowOff>
    </xdr:to>
    <xdr:graphicFrame>
      <xdr:nvGraphicFramePr>
        <xdr:cNvPr id="2" name="Chart 2"/>
        <xdr:cNvGraphicFramePr/>
      </xdr:nvGraphicFramePr>
      <xdr:xfrm>
        <a:off x="0" y="7296150"/>
        <a:ext cx="106965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85725</xdr:rowOff>
    </xdr:from>
    <xdr:to>
      <xdr:col>10</xdr:col>
      <xdr:colOff>962025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8820150"/>
        <a:ext cx="991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219075</xdr:rowOff>
    </xdr:to>
    <xdr:graphicFrame>
      <xdr:nvGraphicFramePr>
        <xdr:cNvPr id="2" name="Chart 2"/>
        <xdr:cNvGraphicFramePr/>
      </xdr:nvGraphicFramePr>
      <xdr:xfrm>
        <a:off x="0" y="12525375"/>
        <a:ext cx="9915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228600</xdr:rowOff>
    </xdr:from>
    <xdr:to>
      <xdr:col>6</xdr:col>
      <xdr:colOff>733425</xdr:colOff>
      <xdr:row>46</xdr:row>
      <xdr:rowOff>180975</xdr:rowOff>
    </xdr:to>
    <xdr:graphicFrame>
      <xdr:nvGraphicFramePr>
        <xdr:cNvPr id="1" name="Chart 1"/>
        <xdr:cNvGraphicFramePr/>
      </xdr:nvGraphicFramePr>
      <xdr:xfrm>
        <a:off x="9525" y="10096500"/>
        <a:ext cx="5295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36</xdr:row>
      <xdr:rowOff>228600</xdr:rowOff>
    </xdr:from>
    <xdr:to>
      <xdr:col>13</xdr:col>
      <xdr:colOff>752475</xdr:colOff>
      <xdr:row>46</xdr:row>
      <xdr:rowOff>180975</xdr:rowOff>
    </xdr:to>
    <xdr:graphicFrame>
      <xdr:nvGraphicFramePr>
        <xdr:cNvPr id="2" name="Chart 2"/>
        <xdr:cNvGraphicFramePr/>
      </xdr:nvGraphicFramePr>
      <xdr:xfrm>
        <a:off x="5362575" y="10096500"/>
        <a:ext cx="5295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10</xdr:col>
      <xdr:colOff>723900</xdr:colOff>
      <xdr:row>50</xdr:row>
      <xdr:rowOff>47625</xdr:rowOff>
    </xdr:to>
    <xdr:graphicFrame>
      <xdr:nvGraphicFramePr>
        <xdr:cNvPr id="1" name="Chart 4"/>
        <xdr:cNvGraphicFramePr/>
      </xdr:nvGraphicFramePr>
      <xdr:xfrm>
        <a:off x="0" y="6553200"/>
        <a:ext cx="81534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142875</xdr:rowOff>
    </xdr:from>
    <xdr:to>
      <xdr:col>10</xdr:col>
      <xdr:colOff>733425</xdr:colOff>
      <xdr:row>62</xdr:row>
      <xdr:rowOff>180975</xdr:rowOff>
    </xdr:to>
    <xdr:graphicFrame>
      <xdr:nvGraphicFramePr>
        <xdr:cNvPr id="2" name="Chart 5"/>
        <xdr:cNvGraphicFramePr/>
      </xdr:nvGraphicFramePr>
      <xdr:xfrm>
        <a:off x="0" y="10287000"/>
        <a:ext cx="81629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10</xdr:col>
      <xdr:colOff>552450</xdr:colOff>
      <xdr:row>63</xdr:row>
      <xdr:rowOff>190500</xdr:rowOff>
    </xdr:to>
    <xdr:graphicFrame>
      <xdr:nvGraphicFramePr>
        <xdr:cNvPr id="1" name="Chart 1"/>
        <xdr:cNvGraphicFramePr/>
      </xdr:nvGraphicFramePr>
      <xdr:xfrm>
        <a:off x="0" y="14439900"/>
        <a:ext cx="9124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85725</xdr:rowOff>
    </xdr:from>
    <xdr:to>
      <xdr:col>10</xdr:col>
      <xdr:colOff>552450</xdr:colOff>
      <xdr:row>81</xdr:row>
      <xdr:rowOff>266700</xdr:rowOff>
    </xdr:to>
    <xdr:graphicFrame>
      <xdr:nvGraphicFramePr>
        <xdr:cNvPr id="2" name="Chart 2"/>
        <xdr:cNvGraphicFramePr/>
      </xdr:nvGraphicFramePr>
      <xdr:xfrm>
        <a:off x="0" y="17811750"/>
        <a:ext cx="912495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34</xdr:row>
      <xdr:rowOff>142875</xdr:rowOff>
    </xdr:from>
    <xdr:to>
      <xdr:col>12</xdr:col>
      <xdr:colOff>381000</xdr:colOff>
      <xdr:row>49</xdr:row>
      <xdr:rowOff>238125</xdr:rowOff>
    </xdr:to>
    <xdr:graphicFrame>
      <xdr:nvGraphicFramePr>
        <xdr:cNvPr id="3" name="Chart 3"/>
        <xdr:cNvGraphicFramePr/>
      </xdr:nvGraphicFramePr>
      <xdr:xfrm>
        <a:off x="238125" y="9582150"/>
        <a:ext cx="10353675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85725</xdr:rowOff>
    </xdr:from>
    <xdr:to>
      <xdr:col>14</xdr:col>
      <xdr:colOff>800100</xdr:colOff>
      <xdr:row>56</xdr:row>
      <xdr:rowOff>47625</xdr:rowOff>
    </xdr:to>
    <xdr:graphicFrame>
      <xdr:nvGraphicFramePr>
        <xdr:cNvPr id="1" name="Chart 2"/>
        <xdr:cNvGraphicFramePr/>
      </xdr:nvGraphicFramePr>
      <xdr:xfrm>
        <a:off x="0" y="14982825"/>
        <a:ext cx="13992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257175</xdr:rowOff>
    </xdr:from>
    <xdr:to>
      <xdr:col>14</xdr:col>
      <xdr:colOff>800100</xdr:colOff>
      <xdr:row>46</xdr:row>
      <xdr:rowOff>142875</xdr:rowOff>
    </xdr:to>
    <xdr:graphicFrame>
      <xdr:nvGraphicFramePr>
        <xdr:cNvPr id="2" name="Chart 3"/>
        <xdr:cNvGraphicFramePr/>
      </xdr:nvGraphicFramePr>
      <xdr:xfrm>
        <a:off x="0" y="10439400"/>
        <a:ext cx="139922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257175</xdr:rowOff>
    </xdr:from>
    <xdr:to>
      <xdr:col>12</xdr:col>
      <xdr:colOff>619125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0" y="5886450"/>
        <a:ext cx="10477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276225</xdr:rowOff>
    </xdr:from>
    <xdr:to>
      <xdr:col>12</xdr:col>
      <xdr:colOff>647700</xdr:colOff>
      <xdr:row>40</xdr:row>
      <xdr:rowOff>200025</xdr:rowOff>
    </xdr:to>
    <xdr:graphicFrame>
      <xdr:nvGraphicFramePr>
        <xdr:cNvPr id="2" name="Chart 5"/>
        <xdr:cNvGraphicFramePr/>
      </xdr:nvGraphicFramePr>
      <xdr:xfrm>
        <a:off x="0" y="9363075"/>
        <a:ext cx="105060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10</xdr:col>
      <xdr:colOff>876300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0" y="8858250"/>
        <a:ext cx="9734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10</xdr:col>
      <xdr:colOff>838200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0" y="9229725"/>
        <a:ext cx="94964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10</xdr:col>
      <xdr:colOff>838200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0" y="12811125"/>
        <a:ext cx="94964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9</xdr:col>
      <xdr:colOff>876300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0" y="6677025"/>
        <a:ext cx="88487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9</xdr:col>
      <xdr:colOff>828675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0" y="5905500"/>
        <a:ext cx="8372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66675</xdr:rowOff>
    </xdr:from>
    <xdr:to>
      <xdr:col>9</xdr:col>
      <xdr:colOff>819150</xdr:colOff>
      <xdr:row>71</xdr:row>
      <xdr:rowOff>47625</xdr:rowOff>
    </xdr:to>
    <xdr:graphicFrame>
      <xdr:nvGraphicFramePr>
        <xdr:cNvPr id="2" name="Chart 4"/>
        <xdr:cNvGraphicFramePr/>
      </xdr:nvGraphicFramePr>
      <xdr:xfrm>
        <a:off x="0" y="9544050"/>
        <a:ext cx="83629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5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M21" sqref="M21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169</v>
      </c>
      <c r="B1" s="2"/>
      <c r="C1" s="3"/>
      <c r="E1" s="5"/>
      <c r="F1" s="6" t="s">
        <v>170</v>
      </c>
      <c r="G1" s="5"/>
      <c r="I1" s="2"/>
    </row>
    <row r="2" spans="1:9" ht="27" customHeight="1" thickBot="1">
      <c r="A2" s="1" t="s">
        <v>171</v>
      </c>
      <c r="C2" s="3"/>
      <c r="D2" s="8" t="s">
        <v>172</v>
      </c>
      <c r="E2" s="9" t="s">
        <v>173</v>
      </c>
      <c r="H2" s="5"/>
      <c r="I2" s="2"/>
    </row>
    <row r="3" spans="1:11" ht="15.75" customHeight="1">
      <c r="A3" s="10" t="s">
        <v>174</v>
      </c>
      <c r="B3" s="11" t="s">
        <v>175</v>
      </c>
      <c r="C3" s="12" t="s">
        <v>176</v>
      </c>
      <c r="D3" s="13" t="s">
        <v>177</v>
      </c>
      <c r="E3" s="13" t="s">
        <v>178</v>
      </c>
      <c r="F3" s="13" t="s">
        <v>179</v>
      </c>
      <c r="G3" s="13" t="s">
        <v>180</v>
      </c>
      <c r="H3" s="13" t="s">
        <v>181</v>
      </c>
      <c r="I3" s="11" t="s">
        <v>182</v>
      </c>
      <c r="J3" s="14" t="s">
        <v>183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184</v>
      </c>
      <c r="K4" s="21" t="s">
        <v>185</v>
      </c>
    </row>
    <row r="5" spans="1:11" ht="15.75" customHeight="1">
      <c r="A5" s="22" t="s">
        <v>186</v>
      </c>
      <c r="B5" s="23" t="s">
        <v>187</v>
      </c>
      <c r="C5" s="22"/>
      <c r="D5" s="24">
        <v>5</v>
      </c>
      <c r="E5" s="24">
        <v>2</v>
      </c>
      <c r="F5" s="24"/>
      <c r="G5" s="24"/>
      <c r="H5" s="24">
        <v>5</v>
      </c>
      <c r="I5" s="25">
        <f aca="true" t="shared" si="0" ref="I5:I31">SUM(C5:H5)</f>
        <v>12</v>
      </c>
      <c r="J5" s="26">
        <v>12</v>
      </c>
      <c r="K5" s="27">
        <v>15</v>
      </c>
    </row>
    <row r="6" spans="1:11" ht="15.75" customHeight="1" thickBot="1">
      <c r="A6" s="28"/>
      <c r="B6" s="20" t="s">
        <v>188</v>
      </c>
      <c r="C6" s="28"/>
      <c r="D6" s="20"/>
      <c r="E6" s="29"/>
      <c r="F6" s="20"/>
      <c r="G6" s="20"/>
      <c r="H6" s="20">
        <v>23.5</v>
      </c>
      <c r="I6" s="30">
        <f t="shared" si="0"/>
        <v>23.5</v>
      </c>
      <c r="J6" s="20">
        <v>23.5</v>
      </c>
      <c r="K6" s="31">
        <v>47</v>
      </c>
    </row>
    <row r="7" spans="1:11" ht="15.75" customHeight="1">
      <c r="A7" s="32" t="s">
        <v>189</v>
      </c>
      <c r="B7" s="33" t="s">
        <v>190</v>
      </c>
      <c r="C7" s="32"/>
      <c r="D7" s="33"/>
      <c r="E7" s="34"/>
      <c r="F7" s="33"/>
      <c r="G7" s="33"/>
      <c r="H7" s="33">
        <v>7.5</v>
      </c>
      <c r="I7" s="35">
        <f t="shared" si="0"/>
        <v>7.5</v>
      </c>
      <c r="J7" s="26">
        <v>7.5</v>
      </c>
      <c r="K7" s="27">
        <v>15</v>
      </c>
    </row>
    <row r="8" spans="1:11" ht="15.75" customHeight="1" thickBot="1">
      <c r="A8" s="28"/>
      <c r="B8" s="20" t="s">
        <v>191</v>
      </c>
      <c r="C8" s="28"/>
      <c r="D8" s="20"/>
      <c r="E8" s="20"/>
      <c r="F8" s="20"/>
      <c r="G8" s="20"/>
      <c r="H8" s="20">
        <v>17.5</v>
      </c>
      <c r="I8" s="30">
        <f t="shared" si="0"/>
        <v>17.5</v>
      </c>
      <c r="J8" s="20">
        <v>12.5</v>
      </c>
      <c r="K8" s="31">
        <v>25</v>
      </c>
    </row>
    <row r="9" spans="1:11" ht="15.75" customHeight="1">
      <c r="A9" s="32" t="s">
        <v>192</v>
      </c>
      <c r="B9" s="33" t="s">
        <v>193</v>
      </c>
      <c r="C9" s="32"/>
      <c r="D9" s="33"/>
      <c r="E9" s="33"/>
      <c r="F9" s="33"/>
      <c r="G9" s="33"/>
      <c r="H9" s="33">
        <v>2.75</v>
      </c>
      <c r="I9" s="35">
        <f t="shared" si="0"/>
        <v>2.75</v>
      </c>
      <c r="J9" s="26"/>
      <c r="K9" s="27"/>
    </row>
    <row r="10" spans="1:11" ht="15.75" customHeight="1" thickBot="1">
      <c r="A10" s="32"/>
      <c r="B10" s="33" t="s">
        <v>194</v>
      </c>
      <c r="C10" s="36"/>
      <c r="D10" s="26"/>
      <c r="E10" s="26"/>
      <c r="F10" s="26"/>
      <c r="G10" s="26"/>
      <c r="H10" s="26"/>
      <c r="I10" s="37">
        <f t="shared" si="0"/>
        <v>0</v>
      </c>
      <c r="J10" s="26"/>
      <c r="K10" s="27"/>
    </row>
    <row r="11" spans="1:11" ht="15.75" customHeight="1">
      <c r="A11" s="22" t="s">
        <v>195</v>
      </c>
      <c r="B11" s="24" t="s">
        <v>196</v>
      </c>
      <c r="C11" s="22"/>
      <c r="D11" s="24"/>
      <c r="E11" s="24"/>
      <c r="F11" s="24">
        <v>23.25</v>
      </c>
      <c r="G11" s="24"/>
      <c r="H11" s="24">
        <v>1</v>
      </c>
      <c r="I11" s="25">
        <f t="shared" si="0"/>
        <v>24.25</v>
      </c>
      <c r="J11" s="24">
        <v>7.5</v>
      </c>
      <c r="K11" s="38">
        <v>15</v>
      </c>
    </row>
    <row r="12" spans="1:11" ht="15.75" customHeight="1" thickBot="1">
      <c r="A12" s="32"/>
      <c r="B12" s="33" t="s">
        <v>197</v>
      </c>
      <c r="C12" s="32"/>
      <c r="D12" s="33"/>
      <c r="E12" s="33"/>
      <c r="F12" s="33">
        <v>7.5</v>
      </c>
      <c r="G12" s="33"/>
      <c r="H12" s="33"/>
      <c r="I12" s="35">
        <f t="shared" si="0"/>
        <v>7.5</v>
      </c>
      <c r="J12" s="26">
        <v>7.5</v>
      </c>
      <c r="K12" s="27">
        <v>15</v>
      </c>
    </row>
    <row r="13" spans="1:11" ht="15.75" customHeight="1">
      <c r="A13" s="22" t="s">
        <v>198</v>
      </c>
      <c r="B13" s="24" t="s">
        <v>199</v>
      </c>
      <c r="C13" s="22"/>
      <c r="D13" s="24"/>
      <c r="E13" s="24"/>
      <c r="F13" s="24"/>
      <c r="G13" s="24">
        <v>14</v>
      </c>
      <c r="H13" s="24"/>
      <c r="I13" s="25">
        <f t="shared" si="0"/>
        <v>14</v>
      </c>
      <c r="J13" s="24"/>
      <c r="K13" s="38"/>
    </row>
    <row r="14" spans="1:11" ht="15.75" customHeight="1" thickBot="1">
      <c r="A14" s="32"/>
      <c r="B14" s="33" t="s">
        <v>200</v>
      </c>
      <c r="C14" s="32"/>
      <c r="D14" s="33"/>
      <c r="E14" s="33"/>
      <c r="F14" s="33"/>
      <c r="G14" s="33">
        <v>15</v>
      </c>
      <c r="H14" s="33"/>
      <c r="I14" s="35">
        <f t="shared" si="0"/>
        <v>15</v>
      </c>
      <c r="J14" s="26"/>
      <c r="K14" s="27"/>
    </row>
    <row r="15" spans="1:11" ht="15.75" customHeight="1">
      <c r="A15" s="22" t="s">
        <v>201</v>
      </c>
      <c r="B15" s="24" t="s">
        <v>202</v>
      </c>
      <c r="C15" s="22"/>
      <c r="D15" s="24"/>
      <c r="E15" s="24"/>
      <c r="F15" s="24"/>
      <c r="G15" s="24"/>
      <c r="H15" s="24"/>
      <c r="I15" s="25">
        <f t="shared" si="0"/>
        <v>0</v>
      </c>
      <c r="J15" s="24"/>
      <c r="K15" s="38"/>
    </row>
    <row r="16" spans="1:11" ht="15.75" customHeight="1">
      <c r="A16" s="32"/>
      <c r="B16" s="33" t="s">
        <v>203</v>
      </c>
      <c r="C16" s="32"/>
      <c r="D16" s="33"/>
      <c r="E16" s="33"/>
      <c r="F16" s="33"/>
      <c r="G16" s="33"/>
      <c r="H16" s="33"/>
      <c r="I16" s="35">
        <f t="shared" si="0"/>
        <v>0</v>
      </c>
      <c r="J16" s="26"/>
      <c r="K16" s="27"/>
    </row>
    <row r="17" spans="1:11" ht="15.75" customHeight="1" thickBot="1">
      <c r="A17" s="28"/>
      <c r="B17" s="20" t="s">
        <v>204</v>
      </c>
      <c r="C17" s="28"/>
      <c r="D17" s="20"/>
      <c r="E17" s="20"/>
      <c r="F17" s="20">
        <v>12.25</v>
      </c>
      <c r="G17" s="20"/>
      <c r="H17" s="20">
        <v>0.75</v>
      </c>
      <c r="I17" s="30">
        <f t="shared" si="0"/>
        <v>13</v>
      </c>
      <c r="J17" s="20"/>
      <c r="K17" s="31"/>
    </row>
    <row r="18" spans="1:11" ht="15.75" customHeight="1">
      <c r="A18" s="32" t="s">
        <v>205</v>
      </c>
      <c r="B18" s="33" t="s">
        <v>206</v>
      </c>
      <c r="C18" s="32"/>
      <c r="D18" s="33"/>
      <c r="E18" s="33"/>
      <c r="F18" s="33"/>
      <c r="G18" s="33"/>
      <c r="H18" s="33"/>
      <c r="I18" s="35">
        <f t="shared" si="0"/>
        <v>0</v>
      </c>
      <c r="J18" s="26"/>
      <c r="K18" s="27"/>
    </row>
    <row r="19" spans="1:11" ht="15.75" customHeight="1" thickBot="1">
      <c r="A19" s="28"/>
      <c r="B19" s="20" t="s">
        <v>207</v>
      </c>
      <c r="C19" s="28"/>
      <c r="D19" s="20"/>
      <c r="E19" s="20"/>
      <c r="F19" s="20">
        <v>13.5</v>
      </c>
      <c r="G19" s="20">
        <v>0.5</v>
      </c>
      <c r="H19" s="20"/>
      <c r="I19" s="30">
        <f t="shared" si="0"/>
        <v>14</v>
      </c>
      <c r="J19" s="168" t="s">
        <v>208</v>
      </c>
      <c r="K19" s="478"/>
    </row>
    <row r="20" spans="1:11" ht="15.75" customHeight="1">
      <c r="A20" s="32" t="s">
        <v>209</v>
      </c>
      <c r="B20" s="33" t="s">
        <v>210</v>
      </c>
      <c r="C20" s="32"/>
      <c r="D20" s="33"/>
      <c r="E20" s="33"/>
      <c r="F20" s="33"/>
      <c r="G20" s="33">
        <v>80</v>
      </c>
      <c r="H20" s="33"/>
      <c r="I20" s="35">
        <f t="shared" si="0"/>
        <v>80</v>
      </c>
      <c r="J20" s="26">
        <v>64</v>
      </c>
      <c r="K20" s="27">
        <v>48</v>
      </c>
    </row>
    <row r="21" spans="1:11" ht="15.75" customHeight="1" thickBot="1">
      <c r="A21" s="32"/>
      <c r="B21" s="33" t="s">
        <v>211</v>
      </c>
      <c r="C21" s="36"/>
      <c r="D21" s="26"/>
      <c r="E21" s="26"/>
      <c r="F21" s="26"/>
      <c r="G21" s="26"/>
      <c r="H21" s="26"/>
      <c r="I21" s="37">
        <f t="shared" si="0"/>
        <v>0</v>
      </c>
      <c r="J21" s="26"/>
      <c r="K21" s="27"/>
    </row>
    <row r="22" spans="1:11" ht="15.75" customHeight="1">
      <c r="A22" s="22" t="s">
        <v>212</v>
      </c>
      <c r="B22" s="24" t="s">
        <v>213</v>
      </c>
      <c r="C22" s="22"/>
      <c r="D22" s="24"/>
      <c r="E22" s="24"/>
      <c r="F22" s="24"/>
      <c r="G22" s="24"/>
      <c r="H22" s="24"/>
      <c r="I22" s="25">
        <f t="shared" si="0"/>
        <v>0</v>
      </c>
      <c r="J22" s="24"/>
      <c r="K22" s="38"/>
    </row>
    <row r="23" spans="1:11" ht="15.75" customHeight="1" thickBot="1">
      <c r="A23" s="32"/>
      <c r="B23" s="33" t="s">
        <v>214</v>
      </c>
      <c r="C23" s="32"/>
      <c r="D23" s="33"/>
      <c r="E23" s="33"/>
      <c r="F23" s="33"/>
      <c r="G23" s="33"/>
      <c r="H23" s="33"/>
      <c r="I23" s="35">
        <f t="shared" si="0"/>
        <v>0</v>
      </c>
      <c r="J23" s="26"/>
      <c r="K23" s="27"/>
    </row>
    <row r="24" spans="1:11" ht="15.75" customHeight="1">
      <c r="A24" s="22" t="s">
        <v>215</v>
      </c>
      <c r="B24" s="24" t="s">
        <v>216</v>
      </c>
      <c r="C24" s="22"/>
      <c r="D24" s="24"/>
      <c r="E24" s="24"/>
      <c r="F24" s="24"/>
      <c r="G24" s="24"/>
      <c r="H24" s="24"/>
      <c r="I24" s="25">
        <f t="shared" si="0"/>
        <v>0</v>
      </c>
      <c r="J24" s="24"/>
      <c r="K24" s="38"/>
    </row>
    <row r="25" spans="1:11" ht="15.75" customHeight="1" thickBot="1">
      <c r="A25" s="32"/>
      <c r="B25" s="33" t="s">
        <v>217</v>
      </c>
      <c r="C25" s="32"/>
      <c r="D25" s="33"/>
      <c r="E25" s="33"/>
      <c r="F25" s="33"/>
      <c r="G25" s="33"/>
      <c r="H25" s="33"/>
      <c r="I25" s="35">
        <f t="shared" si="0"/>
        <v>0</v>
      </c>
      <c r="J25" s="26"/>
      <c r="K25" s="27"/>
    </row>
    <row r="26" spans="1:11" ht="15.75" customHeight="1">
      <c r="A26" s="22" t="s">
        <v>218</v>
      </c>
      <c r="B26" s="24" t="s">
        <v>219</v>
      </c>
      <c r="C26" s="22"/>
      <c r="D26" s="24"/>
      <c r="E26" s="24"/>
      <c r="F26" s="24"/>
      <c r="G26" s="24"/>
      <c r="H26" s="24"/>
      <c r="I26" s="25">
        <f t="shared" si="0"/>
        <v>0</v>
      </c>
      <c r="J26" s="24"/>
      <c r="K26" s="38"/>
    </row>
    <row r="27" spans="1:11" ht="15.75" customHeight="1">
      <c r="A27" s="32"/>
      <c r="B27" s="33" t="s">
        <v>220</v>
      </c>
      <c r="C27" s="32"/>
      <c r="D27" s="33"/>
      <c r="E27" s="33"/>
      <c r="F27" s="33"/>
      <c r="G27" s="33"/>
      <c r="H27" s="33"/>
      <c r="I27" s="35">
        <f t="shared" si="0"/>
        <v>0</v>
      </c>
      <c r="J27" s="26"/>
      <c r="K27" s="27"/>
    </row>
    <row r="28" spans="1:11" ht="15.75" customHeight="1" thickBot="1">
      <c r="A28" s="28"/>
      <c r="B28" s="20" t="s">
        <v>221</v>
      </c>
      <c r="C28" s="28"/>
      <c r="D28" s="20"/>
      <c r="E28" s="20"/>
      <c r="F28" s="20"/>
      <c r="G28" s="20"/>
      <c r="H28" s="20"/>
      <c r="I28" s="30">
        <f t="shared" si="0"/>
        <v>0</v>
      </c>
      <c r="J28" s="20"/>
      <c r="K28" s="31"/>
    </row>
    <row r="29" spans="1:11" ht="15.75" customHeight="1">
      <c r="A29" s="32" t="s">
        <v>222</v>
      </c>
      <c r="B29" s="33" t="s">
        <v>223</v>
      </c>
      <c r="C29" s="32"/>
      <c r="D29" s="33"/>
      <c r="E29" s="33"/>
      <c r="F29" s="33"/>
      <c r="G29" s="33"/>
      <c r="H29" s="33"/>
      <c r="I29" s="35">
        <f t="shared" si="0"/>
        <v>0</v>
      </c>
      <c r="J29" s="26"/>
      <c r="K29" s="27"/>
    </row>
    <row r="30" spans="1:11" ht="15.75" customHeight="1" thickBot="1">
      <c r="A30" s="28"/>
      <c r="B30" s="20" t="s">
        <v>224</v>
      </c>
      <c r="C30" s="28"/>
      <c r="D30" s="20"/>
      <c r="E30" s="20"/>
      <c r="F30" s="20"/>
      <c r="G30" s="20"/>
      <c r="H30" s="20">
        <v>5.5</v>
      </c>
      <c r="I30" s="30">
        <f t="shared" si="0"/>
        <v>5.5</v>
      </c>
      <c r="J30" s="20">
        <v>1.5</v>
      </c>
      <c r="K30" s="31">
        <v>2.5</v>
      </c>
    </row>
    <row r="31" spans="1:11" ht="15.75" customHeight="1" thickBot="1">
      <c r="A31" s="39" t="s">
        <v>182</v>
      </c>
      <c r="B31" s="40"/>
      <c r="C31" s="28">
        <f aca="true" t="shared" si="1" ref="C31:H31">SUM(C5:C30)</f>
        <v>0</v>
      </c>
      <c r="D31" s="20">
        <f t="shared" si="1"/>
        <v>5</v>
      </c>
      <c r="E31" s="20">
        <f t="shared" si="1"/>
        <v>2</v>
      </c>
      <c r="F31" s="20">
        <f t="shared" si="1"/>
        <v>56.5</v>
      </c>
      <c r="G31" s="20">
        <f t="shared" si="1"/>
        <v>109.5</v>
      </c>
      <c r="H31" s="20">
        <f t="shared" si="1"/>
        <v>63.5</v>
      </c>
      <c r="I31" s="30">
        <f t="shared" si="0"/>
        <v>236.5</v>
      </c>
      <c r="J31" s="20">
        <f>SUM(J5:J30)</f>
        <v>136</v>
      </c>
      <c r="K31" s="31">
        <f>SUM(K5:K30)</f>
        <v>182.5</v>
      </c>
    </row>
    <row r="32" spans="1:11" ht="15.75" customHeight="1">
      <c r="A32" s="367"/>
      <c r="B32" s="368"/>
      <c r="C32" s="368"/>
      <c r="D32" s="368"/>
      <c r="E32" s="368"/>
      <c r="F32" s="368"/>
      <c r="G32" s="368"/>
      <c r="H32" s="368"/>
      <c r="I32" s="367"/>
      <c r="J32" s="368"/>
      <c r="K32" s="42"/>
    </row>
    <row r="33" spans="1:11" ht="15.75" customHeight="1">
      <c r="A33" s="367"/>
      <c r="B33" s="368"/>
      <c r="C33" s="368"/>
      <c r="D33" s="368"/>
      <c r="E33" s="368"/>
      <c r="F33" s="368"/>
      <c r="G33" s="368"/>
      <c r="H33" s="368"/>
      <c r="I33" s="367"/>
      <c r="J33" s="368"/>
      <c r="K33" s="42"/>
    </row>
    <row r="34" spans="1:11" ht="15.75" customHeight="1">
      <c r="A34" s="367"/>
      <c r="B34" s="368"/>
      <c r="C34" s="368"/>
      <c r="D34" s="368"/>
      <c r="E34" s="368"/>
      <c r="F34" s="368"/>
      <c r="G34" s="368"/>
      <c r="H34" s="368"/>
      <c r="I34" s="367"/>
      <c r="J34" s="368"/>
      <c r="K34" s="42"/>
    </row>
    <row r="35" spans="1:11" ht="15.75" customHeight="1">
      <c r="A35" s="367"/>
      <c r="B35" s="368"/>
      <c r="C35" s="368"/>
      <c r="D35" s="368"/>
      <c r="E35" s="368"/>
      <c r="F35" s="368"/>
      <c r="G35" s="368"/>
      <c r="H35" s="368"/>
      <c r="I35" s="367"/>
      <c r="J35" s="368"/>
      <c r="K35" s="42"/>
    </row>
    <row r="36" spans="1:11" ht="15.75" customHeight="1">
      <c r="A36" s="367"/>
      <c r="B36" s="368"/>
      <c r="C36" s="368"/>
      <c r="D36" s="368"/>
      <c r="E36" s="368"/>
      <c r="F36" s="368"/>
      <c r="G36" s="368"/>
      <c r="H36" s="368"/>
      <c r="I36" s="367"/>
      <c r="J36" s="368"/>
      <c r="K36" s="42"/>
    </row>
    <row r="37" spans="1:11" ht="15.75" customHeight="1">
      <c r="A37" s="367"/>
      <c r="B37" s="368"/>
      <c r="C37" s="368"/>
      <c r="D37" s="368"/>
      <c r="E37" s="368"/>
      <c r="F37" s="368"/>
      <c r="G37" s="368"/>
      <c r="H37" s="368"/>
      <c r="I37" s="367"/>
      <c r="J37" s="368"/>
      <c r="K37" s="42"/>
    </row>
    <row r="38" spans="1:11" ht="15.75" customHeight="1">
      <c r="A38" s="367"/>
      <c r="B38" s="368"/>
      <c r="C38" s="368"/>
      <c r="D38" s="368"/>
      <c r="E38" s="368"/>
      <c r="F38" s="368"/>
      <c r="G38" s="368"/>
      <c r="H38" s="368"/>
      <c r="I38" s="367"/>
      <c r="J38" s="368"/>
      <c r="K38" s="42"/>
    </row>
    <row r="39" spans="1:11" ht="15.75" customHeight="1">
      <c r="A39" s="367"/>
      <c r="B39" s="368"/>
      <c r="C39" s="368"/>
      <c r="D39" s="368"/>
      <c r="E39" s="368"/>
      <c r="F39" s="368"/>
      <c r="G39" s="368"/>
      <c r="H39" s="368"/>
      <c r="I39" s="367"/>
      <c r="J39" s="368"/>
      <c r="K39" s="42"/>
    </row>
    <row r="40" spans="1:11" ht="15.75" customHeight="1">
      <c r="A40" s="367"/>
      <c r="B40" s="368"/>
      <c r="C40" s="368"/>
      <c r="D40" s="368"/>
      <c r="E40" s="368"/>
      <c r="F40" s="368"/>
      <c r="G40" s="368"/>
      <c r="H40" s="368"/>
      <c r="I40" s="367"/>
      <c r="J40" s="368"/>
      <c r="K40" s="42"/>
    </row>
    <row r="41" spans="1:11" ht="15.75" customHeight="1">
      <c r="A41" s="367"/>
      <c r="B41" s="368"/>
      <c r="C41" s="368"/>
      <c r="D41" s="368"/>
      <c r="E41" s="368"/>
      <c r="F41" s="368"/>
      <c r="G41" s="368"/>
      <c r="H41" s="368"/>
      <c r="I41" s="367"/>
      <c r="J41" s="368"/>
      <c r="K41" s="42"/>
    </row>
    <row r="42" spans="1:11" ht="15.75" customHeight="1">
      <c r="A42" s="367"/>
      <c r="B42" s="368"/>
      <c r="C42" s="368"/>
      <c r="D42" s="368"/>
      <c r="E42" s="368"/>
      <c r="F42" s="368"/>
      <c r="G42" s="368"/>
      <c r="H42" s="368"/>
      <c r="I42" s="367"/>
      <c r="J42" s="368"/>
      <c r="K42" s="42"/>
    </row>
    <row r="43" spans="1:11" ht="15.75" customHeight="1">
      <c r="A43" s="367"/>
      <c r="B43" s="368"/>
      <c r="C43" s="368"/>
      <c r="D43" s="368"/>
      <c r="E43" s="368"/>
      <c r="F43" s="368"/>
      <c r="G43" s="368"/>
      <c r="H43" s="368"/>
      <c r="I43" s="367"/>
      <c r="J43" s="368"/>
      <c r="K43" s="42"/>
    </row>
    <row r="44" spans="1:11" ht="15.75" customHeight="1">
      <c r="A44" s="367"/>
      <c r="B44" s="368"/>
      <c r="C44" s="368"/>
      <c r="D44" s="368"/>
      <c r="E44" s="368"/>
      <c r="F44" s="368"/>
      <c r="G44" s="368"/>
      <c r="H44" s="368"/>
      <c r="I44" s="367"/>
      <c r="J44" s="368"/>
      <c r="K44" s="42"/>
    </row>
    <row r="45" spans="1:11" ht="15.75" customHeight="1">
      <c r="A45" s="367"/>
      <c r="B45" s="368"/>
      <c r="C45" s="368"/>
      <c r="D45" s="368"/>
      <c r="E45" s="368"/>
      <c r="F45" s="368"/>
      <c r="G45" s="368"/>
      <c r="H45" s="368"/>
      <c r="I45" s="367"/>
      <c r="J45" s="368"/>
      <c r="K45" s="42"/>
    </row>
    <row r="46" spans="1:11" ht="15.75" customHeight="1">
      <c r="A46" s="367"/>
      <c r="B46" s="368"/>
      <c r="C46" s="368"/>
      <c r="D46" s="368"/>
      <c r="E46" s="368"/>
      <c r="F46" s="368"/>
      <c r="G46" s="368"/>
      <c r="H46" s="368"/>
      <c r="I46" s="367"/>
      <c r="J46" s="368"/>
      <c r="K46" s="42"/>
    </row>
    <row r="47" spans="1:11" ht="15.75" customHeight="1">
      <c r="A47" s="367"/>
      <c r="B47" s="368"/>
      <c r="C47" s="368"/>
      <c r="D47" s="368"/>
      <c r="E47" s="368"/>
      <c r="F47" s="368"/>
      <c r="G47" s="368"/>
      <c r="H47" s="368"/>
      <c r="I47" s="367"/>
      <c r="J47" s="368"/>
      <c r="K47" s="42"/>
    </row>
    <row r="48" spans="1:11" ht="15.75" customHeight="1">
      <c r="A48" s="367"/>
      <c r="B48" s="368"/>
      <c r="C48" s="368"/>
      <c r="D48" s="368"/>
      <c r="E48" s="368"/>
      <c r="F48" s="368"/>
      <c r="G48" s="368"/>
      <c r="H48" s="368"/>
      <c r="I48" s="367"/>
      <c r="J48" s="368"/>
      <c r="K48" s="42"/>
    </row>
    <row r="49" spans="1:11" ht="15.75" customHeight="1">
      <c r="A49" s="367"/>
      <c r="B49" s="368"/>
      <c r="C49" s="368"/>
      <c r="D49" s="368"/>
      <c r="E49" s="368"/>
      <c r="F49" s="368"/>
      <c r="G49" s="368"/>
      <c r="H49" s="368"/>
      <c r="I49" s="367"/>
      <c r="J49" s="368"/>
      <c r="K49" s="42"/>
    </row>
    <row r="50" spans="1:11" ht="15.75" customHeight="1">
      <c r="A50" s="367"/>
      <c r="B50" s="368"/>
      <c r="C50" s="368"/>
      <c r="D50" s="368"/>
      <c r="E50" s="368"/>
      <c r="F50" s="368"/>
      <c r="G50" s="368"/>
      <c r="H50" s="368"/>
      <c r="I50" s="367"/>
      <c r="J50" s="368"/>
      <c r="K50" s="42"/>
    </row>
    <row r="51" spans="1:11" ht="15.75" customHeight="1">
      <c r="A51" s="367"/>
      <c r="B51" s="368"/>
      <c r="C51" s="368"/>
      <c r="D51" s="368"/>
      <c r="E51" s="368"/>
      <c r="F51" s="368"/>
      <c r="G51" s="368"/>
      <c r="H51" s="368"/>
      <c r="I51" s="367"/>
      <c r="J51" s="368"/>
      <c r="K51" s="42"/>
    </row>
    <row r="52" spans="1:11" ht="15.75" customHeight="1">
      <c r="A52" s="367"/>
      <c r="B52" s="368"/>
      <c r="C52" s="368"/>
      <c r="D52" s="368"/>
      <c r="E52" s="368"/>
      <c r="F52" s="368"/>
      <c r="G52" s="368"/>
      <c r="H52" s="368"/>
      <c r="I52" s="367"/>
      <c r="J52" s="368"/>
      <c r="K52" s="42"/>
    </row>
    <row r="53" spans="1:11" ht="15.75" customHeight="1">
      <c r="A53" s="367"/>
      <c r="B53" s="368"/>
      <c r="C53" s="368"/>
      <c r="D53" s="368"/>
      <c r="E53" s="368"/>
      <c r="F53" s="368"/>
      <c r="G53" s="368"/>
      <c r="H53" s="368"/>
      <c r="I53" s="367"/>
      <c r="J53" s="368"/>
      <c r="K53" s="42"/>
    </row>
    <row r="54" spans="1:11" ht="15.75" customHeight="1">
      <c r="A54" s="367"/>
      <c r="B54" s="368"/>
      <c r="C54" s="368"/>
      <c r="D54" s="368"/>
      <c r="E54" s="368"/>
      <c r="F54" s="368"/>
      <c r="G54" s="368"/>
      <c r="H54" s="368"/>
      <c r="I54" s="367"/>
      <c r="J54" s="368"/>
      <c r="K54" s="42"/>
    </row>
    <row r="55" spans="1:11" ht="15.75" customHeight="1">
      <c r="A55" s="367"/>
      <c r="B55" s="368"/>
      <c r="C55" s="368"/>
      <c r="D55" s="368"/>
      <c r="E55" s="368"/>
      <c r="F55" s="368"/>
      <c r="G55" s="368"/>
      <c r="H55" s="368"/>
      <c r="I55" s="367"/>
      <c r="J55" s="368"/>
      <c r="K55" s="42"/>
    </row>
    <row r="56" spans="1:11" ht="15.75" customHeight="1">
      <c r="A56" s="367"/>
      <c r="B56" s="368"/>
      <c r="C56" s="368"/>
      <c r="D56" s="368"/>
      <c r="E56" s="368"/>
      <c r="F56" s="368"/>
      <c r="G56" s="368"/>
      <c r="H56" s="368"/>
      <c r="I56" s="367"/>
      <c r="J56" s="368"/>
      <c r="K56" s="42"/>
    </row>
    <row r="57" spans="1:11" ht="15.75" customHeight="1">
      <c r="A57" s="367"/>
      <c r="B57" s="368"/>
      <c r="C57" s="368"/>
      <c r="D57" s="368"/>
      <c r="E57" s="368"/>
      <c r="F57" s="368"/>
      <c r="G57" s="368"/>
      <c r="H57" s="368"/>
      <c r="I57" s="367"/>
      <c r="J57" s="368"/>
      <c r="K57" s="42"/>
    </row>
    <row r="58" spans="1:11" ht="15.75" customHeight="1">
      <c r="A58" s="367"/>
      <c r="B58" s="368"/>
      <c r="C58" s="368"/>
      <c r="D58" s="368"/>
      <c r="E58" s="368"/>
      <c r="F58" s="368"/>
      <c r="G58" s="368"/>
      <c r="H58" s="368"/>
      <c r="I58" s="367"/>
      <c r="J58" s="368"/>
      <c r="K58" s="42"/>
    </row>
    <row r="59" spans="1:11" ht="15.75" customHeight="1">
      <c r="A59" s="367"/>
      <c r="B59" s="368"/>
      <c r="C59" s="368"/>
      <c r="D59" s="368"/>
      <c r="E59" s="368"/>
      <c r="F59" s="368"/>
      <c r="G59" s="368"/>
      <c r="H59" s="368"/>
      <c r="I59" s="367"/>
      <c r="J59" s="368"/>
      <c r="K59" s="42"/>
    </row>
    <row r="60" spans="1:11" ht="15.75" customHeight="1">
      <c r="A60" s="367"/>
      <c r="B60" s="368"/>
      <c r="C60" s="368"/>
      <c r="D60" s="368"/>
      <c r="E60" s="368"/>
      <c r="F60" s="368"/>
      <c r="G60" s="368"/>
      <c r="H60" s="368"/>
      <c r="I60" s="367"/>
      <c r="J60" s="368"/>
      <c r="K60" s="42"/>
    </row>
    <row r="61" spans="1:11" ht="15.75" customHeight="1">
      <c r="A61" s="367"/>
      <c r="B61" s="368"/>
      <c r="C61" s="368"/>
      <c r="D61" s="368"/>
      <c r="E61" s="368"/>
      <c r="F61" s="368"/>
      <c r="G61" s="368"/>
      <c r="H61" s="368"/>
      <c r="I61" s="367"/>
      <c r="J61" s="368"/>
      <c r="K61" s="42"/>
    </row>
    <row r="62" spans="1:11" ht="15.75" customHeight="1">
      <c r="A62" s="367"/>
      <c r="B62" s="368"/>
      <c r="C62" s="368"/>
      <c r="D62" s="368"/>
      <c r="E62" s="368"/>
      <c r="F62" s="368"/>
      <c r="G62" s="368"/>
      <c r="H62" s="368"/>
      <c r="I62" s="367"/>
      <c r="J62" s="368"/>
      <c r="K62" s="42"/>
    </row>
    <row r="63" spans="1:11" ht="15.75" customHeight="1">
      <c r="A63" s="367"/>
      <c r="B63" s="368"/>
      <c r="C63" s="368"/>
      <c r="D63" s="368"/>
      <c r="E63" s="368"/>
      <c r="F63" s="368"/>
      <c r="G63" s="368"/>
      <c r="H63" s="368"/>
      <c r="I63" s="367"/>
      <c r="J63" s="368"/>
      <c r="K63" s="42"/>
    </row>
    <row r="65" spans="1:9" ht="15.75" customHeight="1">
      <c r="A65" s="1" t="s">
        <v>169</v>
      </c>
      <c r="B65" s="2"/>
      <c r="C65" s="3"/>
      <c r="E65" s="5"/>
      <c r="F65" s="6" t="s">
        <v>170</v>
      </c>
      <c r="G65" s="5"/>
      <c r="I65" s="2"/>
    </row>
    <row r="66" spans="1:9" ht="27" customHeight="1" thickBot="1">
      <c r="A66" s="1" t="s">
        <v>171</v>
      </c>
      <c r="C66" s="3"/>
      <c r="D66" s="8" t="s">
        <v>172</v>
      </c>
      <c r="E66" s="41" t="s">
        <v>225</v>
      </c>
      <c r="H66" s="5"/>
      <c r="I66" s="2"/>
    </row>
    <row r="67" spans="1:11" ht="15.75" customHeight="1">
      <c r="A67" s="10" t="s">
        <v>174</v>
      </c>
      <c r="B67" s="11" t="s">
        <v>175</v>
      </c>
      <c r="C67" s="12" t="s">
        <v>176</v>
      </c>
      <c r="D67" s="13" t="s">
        <v>177</v>
      </c>
      <c r="E67" s="13" t="s">
        <v>178</v>
      </c>
      <c r="F67" s="13" t="s">
        <v>179</v>
      </c>
      <c r="G67" s="13" t="s">
        <v>180</v>
      </c>
      <c r="H67" s="13" t="s">
        <v>181</v>
      </c>
      <c r="I67" s="11" t="s">
        <v>182</v>
      </c>
      <c r="J67" s="14" t="s">
        <v>183</v>
      </c>
      <c r="K67" s="15"/>
    </row>
    <row r="68" spans="1:11" ht="15.75" customHeight="1" thickBot="1">
      <c r="A68" s="16"/>
      <c r="B68" s="17"/>
      <c r="C68" s="18"/>
      <c r="D68" s="19"/>
      <c r="E68" s="19"/>
      <c r="F68" s="19"/>
      <c r="G68" s="19"/>
      <c r="H68" s="19"/>
      <c r="I68" s="17"/>
      <c r="J68" s="20" t="s">
        <v>184</v>
      </c>
      <c r="K68" s="21" t="s">
        <v>185</v>
      </c>
    </row>
    <row r="69" spans="1:11" ht="15.75" customHeight="1">
      <c r="A69" s="22" t="s">
        <v>186</v>
      </c>
      <c r="B69" s="23" t="s">
        <v>187</v>
      </c>
      <c r="C69" s="22"/>
      <c r="D69" s="24"/>
      <c r="E69" s="24">
        <v>8</v>
      </c>
      <c r="F69" s="24"/>
      <c r="G69" s="24"/>
      <c r="H69" s="24"/>
      <c r="I69" s="25">
        <f aca="true" t="shared" si="2" ref="I69:I95">SUM(C69:H69)</f>
        <v>8</v>
      </c>
      <c r="J69" s="26"/>
      <c r="K69" s="27"/>
    </row>
    <row r="70" spans="1:11" ht="15.75" customHeight="1" thickBot="1">
      <c r="A70" s="28"/>
      <c r="B70" s="20" t="s">
        <v>188</v>
      </c>
      <c r="C70" s="28"/>
      <c r="D70" s="20"/>
      <c r="E70" s="29"/>
      <c r="F70" s="20"/>
      <c r="G70" s="20"/>
      <c r="H70" s="20"/>
      <c r="I70" s="30">
        <f t="shared" si="2"/>
        <v>0</v>
      </c>
      <c r="J70" s="20"/>
      <c r="K70" s="31"/>
    </row>
    <row r="71" spans="1:11" ht="15.75" customHeight="1">
      <c r="A71" s="32" t="s">
        <v>189</v>
      </c>
      <c r="B71" s="33" t="s">
        <v>190</v>
      </c>
      <c r="C71" s="32"/>
      <c r="D71" s="33"/>
      <c r="E71" s="34"/>
      <c r="F71" s="33"/>
      <c r="G71" s="33"/>
      <c r="H71" s="33"/>
      <c r="I71" s="35">
        <f t="shared" si="2"/>
        <v>0</v>
      </c>
      <c r="J71" s="26"/>
      <c r="K71" s="27"/>
    </row>
    <row r="72" spans="1:11" ht="15.75" customHeight="1" thickBot="1">
      <c r="A72" s="28"/>
      <c r="B72" s="20" t="s">
        <v>191</v>
      </c>
      <c r="C72" s="28"/>
      <c r="D72" s="20"/>
      <c r="E72" s="20"/>
      <c r="F72" s="20"/>
      <c r="G72" s="20"/>
      <c r="H72" s="20"/>
      <c r="I72" s="30">
        <f t="shared" si="2"/>
        <v>0</v>
      </c>
      <c r="J72" s="20"/>
      <c r="K72" s="31"/>
    </row>
    <row r="73" spans="1:11" ht="15.75" customHeight="1">
      <c r="A73" s="32" t="s">
        <v>192</v>
      </c>
      <c r="B73" s="33" t="s">
        <v>193</v>
      </c>
      <c r="C73" s="32"/>
      <c r="D73" s="33"/>
      <c r="E73" s="33"/>
      <c r="F73" s="33"/>
      <c r="G73" s="33"/>
      <c r="H73" s="33"/>
      <c r="I73" s="35">
        <f t="shared" si="2"/>
        <v>0</v>
      </c>
      <c r="J73" s="26"/>
      <c r="K73" s="27"/>
    </row>
    <row r="74" spans="1:11" ht="15.75" customHeight="1" thickBot="1">
      <c r="A74" s="32"/>
      <c r="B74" s="33" t="s">
        <v>194</v>
      </c>
      <c r="C74" s="36"/>
      <c r="D74" s="26"/>
      <c r="E74" s="26"/>
      <c r="F74" s="26"/>
      <c r="G74" s="26"/>
      <c r="H74" s="26"/>
      <c r="I74" s="37">
        <f t="shared" si="2"/>
        <v>0</v>
      </c>
      <c r="J74" s="26"/>
      <c r="K74" s="27"/>
    </row>
    <row r="75" spans="1:11" ht="15.75" customHeight="1">
      <c r="A75" s="22" t="s">
        <v>195</v>
      </c>
      <c r="B75" s="24" t="s">
        <v>196</v>
      </c>
      <c r="C75" s="22"/>
      <c r="D75" s="24"/>
      <c r="E75" s="24"/>
      <c r="F75" s="24"/>
      <c r="G75" s="24"/>
      <c r="H75" s="24"/>
      <c r="I75" s="25">
        <f t="shared" si="2"/>
        <v>0</v>
      </c>
      <c r="J75" s="24"/>
      <c r="K75" s="38"/>
    </row>
    <row r="76" spans="1:11" ht="15.75" customHeight="1" thickBot="1">
      <c r="A76" s="32"/>
      <c r="B76" s="33" t="s">
        <v>197</v>
      </c>
      <c r="C76" s="32"/>
      <c r="D76" s="33"/>
      <c r="E76" s="33"/>
      <c r="F76" s="33"/>
      <c r="G76" s="33">
        <v>2</v>
      </c>
      <c r="H76" s="33"/>
      <c r="I76" s="35">
        <f t="shared" si="2"/>
        <v>2</v>
      </c>
      <c r="J76" s="26"/>
      <c r="K76" s="27"/>
    </row>
    <row r="77" spans="1:11" ht="15.75" customHeight="1">
      <c r="A77" s="22" t="s">
        <v>198</v>
      </c>
      <c r="B77" s="24" t="s">
        <v>199</v>
      </c>
      <c r="C77" s="22"/>
      <c r="D77" s="24"/>
      <c r="E77" s="24"/>
      <c r="F77" s="24"/>
      <c r="G77" s="24"/>
      <c r="H77" s="24"/>
      <c r="I77" s="25">
        <f t="shared" si="2"/>
        <v>0</v>
      </c>
      <c r="J77" s="24"/>
      <c r="K77" s="38"/>
    </row>
    <row r="78" spans="1:11" ht="15.75" customHeight="1" thickBot="1">
      <c r="A78" s="32"/>
      <c r="B78" s="33" t="s">
        <v>200</v>
      </c>
      <c r="C78" s="32"/>
      <c r="D78" s="33"/>
      <c r="E78" s="33"/>
      <c r="F78" s="33"/>
      <c r="G78" s="33"/>
      <c r="H78" s="33"/>
      <c r="I78" s="35">
        <f t="shared" si="2"/>
        <v>0</v>
      </c>
      <c r="J78" s="26"/>
      <c r="K78" s="27"/>
    </row>
    <row r="79" spans="1:11" ht="15.75" customHeight="1">
      <c r="A79" s="22" t="s">
        <v>201</v>
      </c>
      <c r="B79" s="24" t="s">
        <v>202</v>
      </c>
      <c r="C79" s="22"/>
      <c r="D79" s="24"/>
      <c r="E79" s="24"/>
      <c r="F79" s="24"/>
      <c r="G79" s="24"/>
      <c r="H79" s="24"/>
      <c r="I79" s="25">
        <f t="shared" si="2"/>
        <v>0</v>
      </c>
      <c r="J79" s="24"/>
      <c r="K79" s="38"/>
    </row>
    <row r="80" spans="1:11" ht="15.75" customHeight="1">
      <c r="A80" s="32"/>
      <c r="B80" s="33" t="s">
        <v>203</v>
      </c>
      <c r="C80" s="32"/>
      <c r="D80" s="33"/>
      <c r="E80" s="33"/>
      <c r="F80" s="33"/>
      <c r="G80" s="33"/>
      <c r="H80" s="33"/>
      <c r="I80" s="35">
        <f t="shared" si="2"/>
        <v>0</v>
      </c>
      <c r="J80" s="26"/>
      <c r="K80" s="27"/>
    </row>
    <row r="81" spans="1:11" ht="15.75" customHeight="1" thickBot="1">
      <c r="A81" s="28"/>
      <c r="B81" s="20" t="s">
        <v>204</v>
      </c>
      <c r="C81" s="28"/>
      <c r="D81" s="20"/>
      <c r="E81" s="20"/>
      <c r="F81" s="20"/>
      <c r="G81" s="20"/>
      <c r="H81" s="20"/>
      <c r="I81" s="30">
        <f t="shared" si="2"/>
        <v>0</v>
      </c>
      <c r="J81" s="20"/>
      <c r="K81" s="31"/>
    </row>
    <row r="82" spans="1:11" ht="15.75" customHeight="1">
      <c r="A82" s="32" t="s">
        <v>205</v>
      </c>
      <c r="B82" s="33" t="s">
        <v>206</v>
      </c>
      <c r="C82" s="32"/>
      <c r="D82" s="33"/>
      <c r="E82" s="33"/>
      <c r="F82" s="33"/>
      <c r="G82" s="33"/>
      <c r="H82" s="33"/>
      <c r="I82" s="35">
        <f t="shared" si="2"/>
        <v>0</v>
      </c>
      <c r="J82" s="26"/>
      <c r="K82" s="27"/>
    </row>
    <row r="83" spans="1:11" ht="15.75" customHeight="1" thickBot="1">
      <c r="A83" s="28"/>
      <c r="B83" s="20" t="s">
        <v>207</v>
      </c>
      <c r="C83" s="28"/>
      <c r="D83" s="20"/>
      <c r="E83" s="20"/>
      <c r="F83" s="20"/>
      <c r="G83" s="20"/>
      <c r="H83" s="20"/>
      <c r="I83" s="30">
        <f t="shared" si="2"/>
        <v>0</v>
      </c>
      <c r="J83" s="20"/>
      <c r="K83" s="31"/>
    </row>
    <row r="84" spans="1:11" ht="15.75" customHeight="1">
      <c r="A84" s="32" t="s">
        <v>209</v>
      </c>
      <c r="B84" s="33" t="s">
        <v>210</v>
      </c>
      <c r="C84" s="32"/>
      <c r="D84" s="33"/>
      <c r="E84" s="33"/>
      <c r="F84" s="33"/>
      <c r="G84" s="33"/>
      <c r="H84" s="33"/>
      <c r="I84" s="35">
        <f t="shared" si="2"/>
        <v>0</v>
      </c>
      <c r="J84" s="26"/>
      <c r="K84" s="27"/>
    </row>
    <row r="85" spans="1:11" ht="15.75" customHeight="1" thickBot="1">
      <c r="A85" s="32"/>
      <c r="B85" s="33" t="s">
        <v>211</v>
      </c>
      <c r="C85" s="36"/>
      <c r="D85" s="26"/>
      <c r="E85" s="26"/>
      <c r="F85" s="26"/>
      <c r="G85" s="26"/>
      <c r="H85" s="26"/>
      <c r="I85" s="37">
        <f t="shared" si="2"/>
        <v>0</v>
      </c>
      <c r="J85" s="26"/>
      <c r="K85" s="27"/>
    </row>
    <row r="86" spans="1:11" ht="15.75" customHeight="1">
      <c r="A86" s="22" t="s">
        <v>212</v>
      </c>
      <c r="B86" s="24" t="s">
        <v>213</v>
      </c>
      <c r="C86" s="22"/>
      <c r="D86" s="24"/>
      <c r="E86" s="24"/>
      <c r="F86" s="24"/>
      <c r="G86" s="24"/>
      <c r="H86" s="24"/>
      <c r="I86" s="25">
        <f t="shared" si="2"/>
        <v>0</v>
      </c>
      <c r="J86" s="24"/>
      <c r="K86" s="38"/>
    </row>
    <row r="87" spans="1:11" ht="15.75" customHeight="1" thickBot="1">
      <c r="A87" s="32"/>
      <c r="B87" s="33" t="s">
        <v>214</v>
      </c>
      <c r="C87" s="32"/>
      <c r="D87" s="33"/>
      <c r="E87" s="33"/>
      <c r="F87" s="33"/>
      <c r="G87" s="33"/>
      <c r="H87" s="33"/>
      <c r="I87" s="35">
        <f t="shared" si="2"/>
        <v>0</v>
      </c>
      <c r="J87" s="26"/>
      <c r="K87" s="27"/>
    </row>
    <row r="88" spans="1:11" ht="15.75" customHeight="1">
      <c r="A88" s="22" t="s">
        <v>215</v>
      </c>
      <c r="B88" s="24" t="s">
        <v>216</v>
      </c>
      <c r="C88" s="22"/>
      <c r="D88" s="24"/>
      <c r="E88" s="24"/>
      <c r="F88" s="24"/>
      <c r="G88" s="24"/>
      <c r="H88" s="24"/>
      <c r="I88" s="25">
        <f t="shared" si="2"/>
        <v>0</v>
      </c>
      <c r="J88" s="24"/>
      <c r="K88" s="38"/>
    </row>
    <row r="89" spans="1:11" ht="15.75" customHeight="1" thickBot="1">
      <c r="A89" s="32"/>
      <c r="B89" s="33" t="s">
        <v>217</v>
      </c>
      <c r="C89" s="32"/>
      <c r="D89" s="33"/>
      <c r="E89" s="33"/>
      <c r="F89" s="33"/>
      <c r="G89" s="33"/>
      <c r="H89" s="33"/>
      <c r="I89" s="35">
        <f t="shared" si="2"/>
        <v>0</v>
      </c>
      <c r="J89" s="26"/>
      <c r="K89" s="27"/>
    </row>
    <row r="90" spans="1:11" ht="15.75" customHeight="1">
      <c r="A90" s="22" t="s">
        <v>218</v>
      </c>
      <c r="B90" s="24" t="s">
        <v>219</v>
      </c>
      <c r="C90" s="22"/>
      <c r="D90" s="24"/>
      <c r="E90" s="24"/>
      <c r="F90" s="24"/>
      <c r="G90" s="24"/>
      <c r="H90" s="24"/>
      <c r="I90" s="25">
        <f t="shared" si="2"/>
        <v>0</v>
      </c>
      <c r="J90" s="24"/>
      <c r="K90" s="38"/>
    </row>
    <row r="91" spans="1:11" ht="15.75" customHeight="1">
      <c r="A91" s="32"/>
      <c r="B91" s="33" t="s">
        <v>220</v>
      </c>
      <c r="C91" s="32"/>
      <c r="D91" s="33"/>
      <c r="E91" s="33"/>
      <c r="F91" s="33"/>
      <c r="G91" s="33"/>
      <c r="H91" s="33"/>
      <c r="I91" s="35">
        <f t="shared" si="2"/>
        <v>0</v>
      </c>
      <c r="J91" s="26"/>
      <c r="K91" s="27"/>
    </row>
    <row r="92" spans="1:11" ht="15.75" customHeight="1" thickBot="1">
      <c r="A92" s="28"/>
      <c r="B92" s="20" t="s">
        <v>221</v>
      </c>
      <c r="C92" s="28"/>
      <c r="D92" s="20"/>
      <c r="E92" s="20"/>
      <c r="F92" s="20"/>
      <c r="G92" s="20"/>
      <c r="H92" s="20"/>
      <c r="I92" s="30">
        <f t="shared" si="2"/>
        <v>0</v>
      </c>
      <c r="J92" s="20"/>
      <c r="K92" s="31"/>
    </row>
    <row r="93" spans="1:11" ht="15.75" customHeight="1">
      <c r="A93" s="32" t="s">
        <v>222</v>
      </c>
      <c r="B93" s="33" t="s">
        <v>223</v>
      </c>
      <c r="C93" s="32"/>
      <c r="D93" s="33"/>
      <c r="E93" s="33"/>
      <c r="F93" s="33"/>
      <c r="G93" s="33"/>
      <c r="H93" s="33"/>
      <c r="I93" s="35">
        <f t="shared" si="2"/>
        <v>0</v>
      </c>
      <c r="J93" s="26"/>
      <c r="K93" s="27"/>
    </row>
    <row r="94" spans="1:11" ht="15.75" customHeight="1" thickBot="1">
      <c r="A94" s="28"/>
      <c r="B94" s="20" t="s">
        <v>224</v>
      </c>
      <c r="C94" s="28"/>
      <c r="D94" s="20"/>
      <c r="E94" s="20"/>
      <c r="F94" s="20"/>
      <c r="G94" s="20"/>
      <c r="H94" s="20"/>
      <c r="I94" s="30">
        <f t="shared" si="2"/>
        <v>0</v>
      </c>
      <c r="J94" s="20"/>
      <c r="K94" s="31"/>
    </row>
    <row r="95" spans="1:11" ht="15.75" customHeight="1" thickBot="1">
      <c r="A95" s="39" t="s">
        <v>182</v>
      </c>
      <c r="B95" s="40"/>
      <c r="C95" s="28">
        <f aca="true" t="shared" si="3" ref="C95:H95">SUM(C69:C94)</f>
        <v>0</v>
      </c>
      <c r="D95" s="20">
        <f t="shared" si="3"/>
        <v>0</v>
      </c>
      <c r="E95" s="20">
        <f t="shared" si="3"/>
        <v>8</v>
      </c>
      <c r="F95" s="20">
        <f t="shared" si="3"/>
        <v>0</v>
      </c>
      <c r="G95" s="20">
        <f t="shared" si="3"/>
        <v>2</v>
      </c>
      <c r="H95" s="20">
        <f t="shared" si="3"/>
        <v>0</v>
      </c>
      <c r="I95" s="30">
        <f t="shared" si="2"/>
        <v>10</v>
      </c>
      <c r="J95" s="20">
        <f>SUM(J69:J94)</f>
        <v>0</v>
      </c>
      <c r="K95" s="31">
        <f>SUM(K69:K94)</f>
        <v>0</v>
      </c>
    </row>
    <row r="99" spans="1:9" ht="15.75" customHeight="1">
      <c r="A99" s="1" t="s">
        <v>169</v>
      </c>
      <c r="B99" s="2"/>
      <c r="C99" s="3"/>
      <c r="E99" s="5"/>
      <c r="F99" s="6" t="s">
        <v>170</v>
      </c>
      <c r="G99" s="5"/>
      <c r="I99" s="2"/>
    </row>
    <row r="100" spans="1:9" ht="27" customHeight="1" thickBot="1">
      <c r="A100" s="1" t="s">
        <v>171</v>
      </c>
      <c r="C100" s="3"/>
      <c r="D100" s="8" t="s">
        <v>172</v>
      </c>
      <c r="E100" s="41" t="s">
        <v>226</v>
      </c>
      <c r="H100" s="5"/>
      <c r="I100" s="2"/>
    </row>
    <row r="101" spans="1:11" ht="15.75" customHeight="1">
      <c r="A101" s="10" t="s">
        <v>174</v>
      </c>
      <c r="B101" s="11" t="s">
        <v>175</v>
      </c>
      <c r="C101" s="12" t="s">
        <v>176</v>
      </c>
      <c r="D101" s="13" t="s">
        <v>177</v>
      </c>
      <c r="E101" s="13" t="s">
        <v>178</v>
      </c>
      <c r="F101" s="13" t="s">
        <v>179</v>
      </c>
      <c r="G101" s="13" t="s">
        <v>180</v>
      </c>
      <c r="H101" s="13" t="s">
        <v>181</v>
      </c>
      <c r="I101" s="11" t="s">
        <v>182</v>
      </c>
      <c r="J101" s="14" t="s">
        <v>183</v>
      </c>
      <c r="K101" s="15"/>
    </row>
    <row r="102" spans="1:11" ht="15.75" customHeight="1" thickBot="1">
      <c r="A102" s="16"/>
      <c r="B102" s="17"/>
      <c r="C102" s="18"/>
      <c r="D102" s="19"/>
      <c r="E102" s="19"/>
      <c r="F102" s="19"/>
      <c r="G102" s="19"/>
      <c r="H102" s="19"/>
      <c r="I102" s="17"/>
      <c r="J102" s="20" t="s">
        <v>184</v>
      </c>
      <c r="K102" s="21" t="s">
        <v>185</v>
      </c>
    </row>
    <row r="103" spans="1:11" ht="15.75" customHeight="1">
      <c r="A103" s="22" t="s">
        <v>186</v>
      </c>
      <c r="B103" s="23" t="s">
        <v>187</v>
      </c>
      <c r="C103" s="22"/>
      <c r="D103" s="24"/>
      <c r="E103" s="24"/>
      <c r="F103" s="24"/>
      <c r="G103" s="24">
        <v>0.5</v>
      </c>
      <c r="H103" s="24"/>
      <c r="I103" s="25">
        <f aca="true" t="shared" si="4" ref="I103:I129">SUM(C103:H103)</f>
        <v>0.5</v>
      </c>
      <c r="J103" s="26"/>
      <c r="K103" s="27"/>
    </row>
    <row r="104" spans="1:11" ht="15.75" customHeight="1" thickBot="1">
      <c r="A104" s="28"/>
      <c r="B104" s="20" t="s">
        <v>188</v>
      </c>
      <c r="C104" s="28"/>
      <c r="D104" s="20"/>
      <c r="E104" s="29"/>
      <c r="F104" s="20"/>
      <c r="G104" s="20"/>
      <c r="H104" s="20"/>
      <c r="I104" s="30">
        <f t="shared" si="4"/>
        <v>0</v>
      </c>
      <c r="J104" s="20"/>
      <c r="K104" s="31"/>
    </row>
    <row r="105" spans="1:11" ht="15.75" customHeight="1">
      <c r="A105" s="32" t="s">
        <v>189</v>
      </c>
      <c r="B105" s="33" t="s">
        <v>190</v>
      </c>
      <c r="C105" s="32"/>
      <c r="D105" s="33"/>
      <c r="E105" s="34"/>
      <c r="F105" s="33"/>
      <c r="G105" s="33"/>
      <c r="H105" s="33"/>
      <c r="I105" s="35">
        <f t="shared" si="4"/>
        <v>0</v>
      </c>
      <c r="J105" s="26"/>
      <c r="K105" s="27"/>
    </row>
    <row r="106" spans="1:11" ht="15.75" customHeight="1" thickBot="1">
      <c r="A106" s="28"/>
      <c r="B106" s="20" t="s">
        <v>191</v>
      </c>
      <c r="C106" s="28"/>
      <c r="D106" s="20"/>
      <c r="E106" s="20"/>
      <c r="F106" s="20"/>
      <c r="G106" s="20"/>
      <c r="H106" s="20"/>
      <c r="I106" s="30">
        <f t="shared" si="4"/>
        <v>0</v>
      </c>
      <c r="J106" s="20"/>
      <c r="K106" s="31"/>
    </row>
    <row r="107" spans="1:11" ht="15.75" customHeight="1">
      <c r="A107" s="32" t="s">
        <v>192</v>
      </c>
      <c r="B107" s="33" t="s">
        <v>193</v>
      </c>
      <c r="C107" s="32"/>
      <c r="D107" s="33"/>
      <c r="E107" s="33"/>
      <c r="F107" s="33"/>
      <c r="G107" s="33"/>
      <c r="H107" s="33"/>
      <c r="I107" s="35">
        <f t="shared" si="4"/>
        <v>0</v>
      </c>
      <c r="J107" s="26"/>
      <c r="K107" s="27"/>
    </row>
    <row r="108" spans="1:11" ht="15.75" customHeight="1" thickBot="1">
      <c r="A108" s="32"/>
      <c r="B108" s="33" t="s">
        <v>194</v>
      </c>
      <c r="C108" s="36"/>
      <c r="D108" s="26"/>
      <c r="E108" s="26"/>
      <c r="F108" s="26"/>
      <c r="G108" s="26"/>
      <c r="H108" s="26"/>
      <c r="I108" s="37">
        <f t="shared" si="4"/>
        <v>0</v>
      </c>
      <c r="J108" s="26"/>
      <c r="K108" s="27"/>
    </row>
    <row r="109" spans="1:11" ht="15.75" customHeight="1">
      <c r="A109" s="22" t="s">
        <v>195</v>
      </c>
      <c r="B109" s="24" t="s">
        <v>196</v>
      </c>
      <c r="C109" s="22"/>
      <c r="D109" s="24"/>
      <c r="E109" s="24"/>
      <c r="F109" s="24"/>
      <c r="G109" s="24"/>
      <c r="H109" s="24"/>
      <c r="I109" s="25">
        <f t="shared" si="4"/>
        <v>0</v>
      </c>
      <c r="J109" s="24"/>
      <c r="K109" s="38"/>
    </row>
    <row r="110" spans="1:11" ht="15.75" customHeight="1" thickBot="1">
      <c r="A110" s="32"/>
      <c r="B110" s="33" t="s">
        <v>197</v>
      </c>
      <c r="C110" s="32"/>
      <c r="D110" s="33"/>
      <c r="E110" s="33"/>
      <c r="F110" s="33"/>
      <c r="G110" s="33"/>
      <c r="H110" s="33"/>
      <c r="I110" s="35">
        <f t="shared" si="4"/>
        <v>0</v>
      </c>
      <c r="J110" s="26"/>
      <c r="K110" s="27"/>
    </row>
    <row r="111" spans="1:11" ht="15.75" customHeight="1">
      <c r="A111" s="22" t="s">
        <v>198</v>
      </c>
      <c r="B111" s="24" t="s">
        <v>199</v>
      </c>
      <c r="C111" s="22"/>
      <c r="D111" s="24"/>
      <c r="E111" s="24"/>
      <c r="F111" s="24"/>
      <c r="G111" s="24"/>
      <c r="H111" s="24"/>
      <c r="I111" s="25">
        <f t="shared" si="4"/>
        <v>0</v>
      </c>
      <c r="J111" s="24"/>
      <c r="K111" s="38"/>
    </row>
    <row r="112" spans="1:11" ht="15.75" customHeight="1" thickBot="1">
      <c r="A112" s="32"/>
      <c r="B112" s="33" t="s">
        <v>200</v>
      </c>
      <c r="C112" s="32"/>
      <c r="D112" s="33"/>
      <c r="E112" s="33"/>
      <c r="F112" s="33"/>
      <c r="G112" s="33"/>
      <c r="H112" s="33"/>
      <c r="I112" s="35">
        <f t="shared" si="4"/>
        <v>0</v>
      </c>
      <c r="J112" s="26"/>
      <c r="K112" s="27"/>
    </row>
    <row r="113" spans="1:11" ht="15.75" customHeight="1">
      <c r="A113" s="22" t="s">
        <v>201</v>
      </c>
      <c r="B113" s="24" t="s">
        <v>202</v>
      </c>
      <c r="C113" s="22"/>
      <c r="D113" s="24"/>
      <c r="E113" s="24"/>
      <c r="F113" s="24"/>
      <c r="G113" s="24"/>
      <c r="H113" s="24"/>
      <c r="I113" s="25">
        <f t="shared" si="4"/>
        <v>0</v>
      </c>
      <c r="J113" s="24"/>
      <c r="K113" s="38"/>
    </row>
    <row r="114" spans="1:11" ht="15.75" customHeight="1">
      <c r="A114" s="32"/>
      <c r="B114" s="33" t="s">
        <v>203</v>
      </c>
      <c r="C114" s="32"/>
      <c r="D114" s="33"/>
      <c r="E114" s="33"/>
      <c r="F114" s="33"/>
      <c r="G114" s="33"/>
      <c r="H114" s="33"/>
      <c r="I114" s="35">
        <f t="shared" si="4"/>
        <v>0</v>
      </c>
      <c r="J114" s="26"/>
      <c r="K114" s="27"/>
    </row>
    <row r="115" spans="1:11" ht="15.75" customHeight="1" thickBot="1">
      <c r="A115" s="28"/>
      <c r="B115" s="20" t="s">
        <v>204</v>
      </c>
      <c r="C115" s="28"/>
      <c r="D115" s="20"/>
      <c r="E115" s="20"/>
      <c r="F115" s="20"/>
      <c r="G115" s="20"/>
      <c r="H115" s="20"/>
      <c r="I115" s="30">
        <f t="shared" si="4"/>
        <v>0</v>
      </c>
      <c r="J115" s="20"/>
      <c r="K115" s="31"/>
    </row>
    <row r="116" spans="1:11" ht="15.75" customHeight="1">
      <c r="A116" s="32" t="s">
        <v>205</v>
      </c>
      <c r="B116" s="33" t="s">
        <v>206</v>
      </c>
      <c r="C116" s="32"/>
      <c r="D116" s="33"/>
      <c r="E116" s="33"/>
      <c r="F116" s="33"/>
      <c r="G116" s="33"/>
      <c r="H116" s="33"/>
      <c r="I116" s="35">
        <f t="shared" si="4"/>
        <v>0</v>
      </c>
      <c r="J116" s="26"/>
      <c r="K116" s="27"/>
    </row>
    <row r="117" spans="1:11" ht="15.75" customHeight="1" thickBot="1">
      <c r="A117" s="28"/>
      <c r="B117" s="20" t="s">
        <v>207</v>
      </c>
      <c r="C117" s="28"/>
      <c r="D117" s="20"/>
      <c r="E117" s="20"/>
      <c r="F117" s="20"/>
      <c r="G117" s="20"/>
      <c r="H117" s="20"/>
      <c r="I117" s="30">
        <f t="shared" si="4"/>
        <v>0</v>
      </c>
      <c r="J117" s="20"/>
      <c r="K117" s="31"/>
    </row>
    <row r="118" spans="1:11" ht="15.75" customHeight="1">
      <c r="A118" s="32" t="s">
        <v>209</v>
      </c>
      <c r="B118" s="33" t="s">
        <v>210</v>
      </c>
      <c r="C118" s="32"/>
      <c r="D118" s="33"/>
      <c r="E118" s="33">
        <v>12</v>
      </c>
      <c r="F118" s="33"/>
      <c r="G118" s="33"/>
      <c r="H118" s="33"/>
      <c r="I118" s="35">
        <f t="shared" si="4"/>
        <v>12</v>
      </c>
      <c r="J118" s="26"/>
      <c r="K118" s="27"/>
    </row>
    <row r="119" spans="1:11" ht="15.75" customHeight="1" thickBot="1">
      <c r="A119" s="32"/>
      <c r="B119" s="33" t="s">
        <v>211</v>
      </c>
      <c r="C119" s="36"/>
      <c r="D119" s="26"/>
      <c r="E119" s="26">
        <v>4</v>
      </c>
      <c r="F119" s="26"/>
      <c r="G119" s="26"/>
      <c r="H119" s="26"/>
      <c r="I119" s="37">
        <f t="shared" si="4"/>
        <v>4</v>
      </c>
      <c r="J119" s="26"/>
      <c r="K119" s="27"/>
    </row>
    <row r="120" spans="1:11" ht="15.75" customHeight="1">
      <c r="A120" s="22" t="s">
        <v>212</v>
      </c>
      <c r="B120" s="24" t="s">
        <v>213</v>
      </c>
      <c r="C120" s="22"/>
      <c r="D120" s="24"/>
      <c r="E120" s="24"/>
      <c r="F120" s="24"/>
      <c r="G120" s="24"/>
      <c r="H120" s="24"/>
      <c r="I120" s="25">
        <f t="shared" si="4"/>
        <v>0</v>
      </c>
      <c r="J120" s="24"/>
      <c r="K120" s="38"/>
    </row>
    <row r="121" spans="1:11" ht="15.75" customHeight="1" thickBot="1">
      <c r="A121" s="32"/>
      <c r="B121" s="33" t="s">
        <v>214</v>
      </c>
      <c r="C121" s="32"/>
      <c r="D121" s="33"/>
      <c r="E121" s="33">
        <v>2</v>
      </c>
      <c r="F121" s="33"/>
      <c r="G121" s="33"/>
      <c r="H121" s="33"/>
      <c r="I121" s="35">
        <f t="shared" si="4"/>
        <v>2</v>
      </c>
      <c r="J121" s="26"/>
      <c r="K121" s="27"/>
    </row>
    <row r="122" spans="1:11" ht="15.75" customHeight="1">
      <c r="A122" s="22" t="s">
        <v>215</v>
      </c>
      <c r="B122" s="24" t="s">
        <v>216</v>
      </c>
      <c r="C122" s="22"/>
      <c r="D122" s="24"/>
      <c r="E122" s="24"/>
      <c r="F122" s="24"/>
      <c r="G122" s="24"/>
      <c r="H122" s="24"/>
      <c r="I122" s="25">
        <f t="shared" si="4"/>
        <v>0</v>
      </c>
      <c r="J122" s="24"/>
      <c r="K122" s="38"/>
    </row>
    <row r="123" spans="1:11" ht="15.75" customHeight="1" thickBot="1">
      <c r="A123" s="32"/>
      <c r="B123" s="33" t="s">
        <v>217</v>
      </c>
      <c r="C123" s="32"/>
      <c r="D123" s="33"/>
      <c r="E123" s="33"/>
      <c r="F123" s="33"/>
      <c r="G123" s="33"/>
      <c r="H123" s="33"/>
      <c r="I123" s="35">
        <f t="shared" si="4"/>
        <v>0</v>
      </c>
      <c r="J123" s="26"/>
      <c r="K123" s="27"/>
    </row>
    <row r="124" spans="1:11" ht="15.75" customHeight="1">
      <c r="A124" s="22" t="s">
        <v>218</v>
      </c>
      <c r="B124" s="24" t="s">
        <v>219</v>
      </c>
      <c r="C124" s="22"/>
      <c r="D124" s="24"/>
      <c r="E124" s="24"/>
      <c r="F124" s="24"/>
      <c r="G124" s="24"/>
      <c r="H124" s="24"/>
      <c r="I124" s="25">
        <f t="shared" si="4"/>
        <v>0</v>
      </c>
      <c r="J124" s="24"/>
      <c r="K124" s="38"/>
    </row>
    <row r="125" spans="1:11" ht="15.75" customHeight="1">
      <c r="A125" s="32"/>
      <c r="B125" s="33" t="s">
        <v>220</v>
      </c>
      <c r="C125" s="32"/>
      <c r="D125" s="33"/>
      <c r="E125" s="33"/>
      <c r="F125" s="33"/>
      <c r="G125" s="33"/>
      <c r="H125" s="33"/>
      <c r="I125" s="35">
        <f t="shared" si="4"/>
        <v>0</v>
      </c>
      <c r="J125" s="26"/>
      <c r="K125" s="27"/>
    </row>
    <row r="126" spans="1:11" ht="15.75" customHeight="1" thickBot="1">
      <c r="A126" s="28"/>
      <c r="B126" s="20" t="s">
        <v>221</v>
      </c>
      <c r="C126" s="28"/>
      <c r="D126" s="20"/>
      <c r="E126" s="20"/>
      <c r="F126" s="20"/>
      <c r="G126" s="20"/>
      <c r="H126" s="20"/>
      <c r="I126" s="30">
        <f t="shared" si="4"/>
        <v>0</v>
      </c>
      <c r="J126" s="20"/>
      <c r="K126" s="31"/>
    </row>
    <row r="127" spans="1:11" ht="15.75" customHeight="1">
      <c r="A127" s="32" t="s">
        <v>222</v>
      </c>
      <c r="B127" s="33" t="s">
        <v>223</v>
      </c>
      <c r="C127" s="32"/>
      <c r="D127" s="33"/>
      <c r="E127" s="33"/>
      <c r="F127" s="33"/>
      <c r="G127" s="33"/>
      <c r="H127" s="33"/>
      <c r="I127" s="35">
        <f t="shared" si="4"/>
        <v>0</v>
      </c>
      <c r="J127" s="26"/>
      <c r="K127" s="27"/>
    </row>
    <row r="128" spans="1:11" ht="15.75" customHeight="1" thickBot="1">
      <c r="A128" s="28"/>
      <c r="B128" s="20" t="s">
        <v>224</v>
      </c>
      <c r="C128" s="28"/>
      <c r="D128" s="20"/>
      <c r="E128" s="20"/>
      <c r="F128" s="20"/>
      <c r="G128" s="20"/>
      <c r="H128" s="20"/>
      <c r="I128" s="30">
        <f t="shared" si="4"/>
        <v>0</v>
      </c>
      <c r="J128" s="20"/>
      <c r="K128" s="31"/>
    </row>
    <row r="129" spans="1:11" ht="15.75" customHeight="1" thickBot="1">
      <c r="A129" s="39" t="s">
        <v>182</v>
      </c>
      <c r="B129" s="40"/>
      <c r="C129" s="28">
        <f aca="true" t="shared" si="5" ref="C129:H129">SUM(C103:C128)</f>
        <v>0</v>
      </c>
      <c r="D129" s="20">
        <f t="shared" si="5"/>
        <v>0</v>
      </c>
      <c r="E129" s="20">
        <f t="shared" si="5"/>
        <v>18</v>
      </c>
      <c r="F129" s="20">
        <f t="shared" si="5"/>
        <v>0</v>
      </c>
      <c r="G129" s="20">
        <f t="shared" si="5"/>
        <v>0.5</v>
      </c>
      <c r="H129" s="20">
        <f t="shared" si="5"/>
        <v>0</v>
      </c>
      <c r="I129" s="30">
        <f t="shared" si="4"/>
        <v>18.5</v>
      </c>
      <c r="J129" s="20">
        <f>SUM(J103:J128)</f>
        <v>0</v>
      </c>
      <c r="K129" s="31">
        <f>SUM(K103:K128)</f>
        <v>0</v>
      </c>
    </row>
    <row r="130" spans="1:11" ht="15.75" customHeight="1">
      <c r="A130" s="2"/>
      <c r="B130" s="2"/>
      <c r="C130" s="5"/>
      <c r="D130" s="5"/>
      <c r="E130" s="5"/>
      <c r="F130" s="5"/>
      <c r="G130" s="5"/>
      <c r="H130" s="5"/>
      <c r="I130" s="2"/>
      <c r="J130" s="5"/>
      <c r="K130" s="42"/>
    </row>
    <row r="131" spans="1:11" ht="15.75" customHeight="1">
      <c r="A131" s="2"/>
      <c r="B131" s="2"/>
      <c r="C131" s="5"/>
      <c r="D131" s="5"/>
      <c r="E131" s="5"/>
      <c r="F131" s="5"/>
      <c r="G131" s="5"/>
      <c r="H131" s="5"/>
      <c r="I131" s="2"/>
      <c r="J131" s="5"/>
      <c r="K131" s="42"/>
    </row>
    <row r="132" spans="1:11" ht="15.75" customHeight="1">
      <c r="A132" s="2"/>
      <c r="B132" s="2"/>
      <c r="C132" s="5"/>
      <c r="D132" s="5"/>
      <c r="E132" s="5"/>
      <c r="F132" s="5"/>
      <c r="G132" s="5"/>
      <c r="H132" s="5"/>
      <c r="I132" s="2"/>
      <c r="J132" s="5"/>
      <c r="K132" s="42"/>
    </row>
    <row r="133" spans="1:9" ht="15.75" customHeight="1">
      <c r="A133" s="1" t="s">
        <v>169</v>
      </c>
      <c r="B133" s="2"/>
      <c r="C133" s="3"/>
      <c r="E133" s="5"/>
      <c r="F133" s="6" t="s">
        <v>170</v>
      </c>
      <c r="G133" s="5"/>
      <c r="I133" s="2"/>
    </row>
    <row r="134" spans="1:9" ht="27" customHeight="1" thickBot="1">
      <c r="A134" s="1" t="s">
        <v>171</v>
      </c>
      <c r="C134" s="3"/>
      <c r="D134" s="8" t="s">
        <v>172</v>
      </c>
      <c r="E134" s="41" t="s">
        <v>227</v>
      </c>
      <c r="H134" s="5"/>
      <c r="I134" s="2"/>
    </row>
    <row r="135" spans="1:11" ht="15.75" customHeight="1">
      <c r="A135" s="10" t="s">
        <v>174</v>
      </c>
      <c r="B135" s="11" t="s">
        <v>175</v>
      </c>
      <c r="C135" s="12" t="s">
        <v>176</v>
      </c>
      <c r="D135" s="13" t="s">
        <v>177</v>
      </c>
      <c r="E135" s="13" t="s">
        <v>178</v>
      </c>
      <c r="F135" s="13" t="s">
        <v>179</v>
      </c>
      <c r="G135" s="13" t="s">
        <v>180</v>
      </c>
      <c r="H135" s="13" t="s">
        <v>181</v>
      </c>
      <c r="I135" s="11" t="s">
        <v>182</v>
      </c>
      <c r="J135" s="14" t="s">
        <v>183</v>
      </c>
      <c r="K135" s="15"/>
    </row>
    <row r="136" spans="1:11" ht="15.75" customHeight="1" thickBot="1">
      <c r="A136" s="16"/>
      <c r="B136" s="17"/>
      <c r="C136" s="18"/>
      <c r="D136" s="19"/>
      <c r="E136" s="19"/>
      <c r="F136" s="19"/>
      <c r="G136" s="19"/>
      <c r="H136" s="19"/>
      <c r="I136" s="17"/>
      <c r="J136" s="20" t="s">
        <v>184</v>
      </c>
      <c r="K136" s="21" t="s">
        <v>185</v>
      </c>
    </row>
    <row r="137" spans="1:11" ht="15.75" customHeight="1">
      <c r="A137" s="22" t="s">
        <v>186</v>
      </c>
      <c r="B137" s="23" t="s">
        <v>187</v>
      </c>
      <c r="C137" s="22"/>
      <c r="D137" s="24"/>
      <c r="E137" s="24"/>
      <c r="F137" s="24"/>
      <c r="G137" s="24">
        <v>1.75</v>
      </c>
      <c r="H137" s="24"/>
      <c r="I137" s="25">
        <f aca="true" t="shared" si="6" ref="I137:I163">SUM(C137:H137)</f>
        <v>1.75</v>
      </c>
      <c r="J137" s="26"/>
      <c r="K137" s="27"/>
    </row>
    <row r="138" spans="1:11" ht="15.75" customHeight="1" thickBot="1">
      <c r="A138" s="28"/>
      <c r="B138" s="20" t="s">
        <v>188</v>
      </c>
      <c r="C138" s="28"/>
      <c r="D138" s="20"/>
      <c r="E138" s="29"/>
      <c r="F138" s="20"/>
      <c r="G138" s="20">
        <v>1.75</v>
      </c>
      <c r="H138" s="20"/>
      <c r="I138" s="30">
        <f t="shared" si="6"/>
        <v>1.75</v>
      </c>
      <c r="J138" s="20"/>
      <c r="K138" s="31"/>
    </row>
    <row r="139" spans="1:11" ht="15.75" customHeight="1">
      <c r="A139" s="32" t="s">
        <v>189</v>
      </c>
      <c r="B139" s="33" t="s">
        <v>190</v>
      </c>
      <c r="C139" s="32"/>
      <c r="D139" s="33"/>
      <c r="E139" s="34"/>
      <c r="F139" s="33"/>
      <c r="G139" s="33">
        <v>1.75</v>
      </c>
      <c r="H139" s="33"/>
      <c r="I139" s="35">
        <f t="shared" si="6"/>
        <v>1.75</v>
      </c>
      <c r="J139" s="26"/>
      <c r="K139" s="27"/>
    </row>
    <row r="140" spans="1:11" ht="15.75" customHeight="1" thickBot="1">
      <c r="A140" s="28"/>
      <c r="B140" s="20" t="s">
        <v>191</v>
      </c>
      <c r="C140" s="28"/>
      <c r="D140" s="20"/>
      <c r="E140" s="20"/>
      <c r="F140" s="20"/>
      <c r="G140" s="20">
        <v>2</v>
      </c>
      <c r="H140" s="20"/>
      <c r="I140" s="30">
        <f t="shared" si="6"/>
        <v>2</v>
      </c>
      <c r="J140" s="20"/>
      <c r="K140" s="31"/>
    </row>
    <row r="141" spans="1:11" ht="15.75" customHeight="1">
      <c r="A141" s="32" t="s">
        <v>192</v>
      </c>
      <c r="B141" s="33" t="s">
        <v>193</v>
      </c>
      <c r="C141" s="32"/>
      <c r="D141" s="33"/>
      <c r="E141" s="33"/>
      <c r="F141" s="33"/>
      <c r="G141" s="33">
        <v>1.75</v>
      </c>
      <c r="H141" s="33"/>
      <c r="I141" s="35">
        <f t="shared" si="6"/>
        <v>1.75</v>
      </c>
      <c r="J141" s="26"/>
      <c r="K141" s="27"/>
    </row>
    <row r="142" spans="1:11" ht="15.75" customHeight="1" thickBot="1">
      <c r="A142" s="32"/>
      <c r="B142" s="33" t="s">
        <v>194</v>
      </c>
      <c r="C142" s="36"/>
      <c r="D142" s="26"/>
      <c r="E142" s="26"/>
      <c r="F142" s="26"/>
      <c r="G142" s="26">
        <v>1.75</v>
      </c>
      <c r="H142" s="26"/>
      <c r="I142" s="37">
        <f t="shared" si="6"/>
        <v>1.75</v>
      </c>
      <c r="J142" s="26"/>
      <c r="K142" s="27"/>
    </row>
    <row r="143" spans="1:11" ht="15.75" customHeight="1">
      <c r="A143" s="22" t="s">
        <v>195</v>
      </c>
      <c r="B143" s="24" t="s">
        <v>196</v>
      </c>
      <c r="C143" s="22"/>
      <c r="D143" s="24"/>
      <c r="E143" s="24"/>
      <c r="F143" s="24"/>
      <c r="G143" s="24">
        <v>1.75</v>
      </c>
      <c r="H143" s="24"/>
      <c r="I143" s="25">
        <f t="shared" si="6"/>
        <v>1.75</v>
      </c>
      <c r="J143" s="24"/>
      <c r="K143" s="38"/>
    </row>
    <row r="144" spans="1:11" ht="15.75" customHeight="1" thickBot="1">
      <c r="A144" s="32"/>
      <c r="B144" s="33" t="s">
        <v>197</v>
      </c>
      <c r="C144" s="32"/>
      <c r="D144" s="33"/>
      <c r="E144" s="33"/>
      <c r="F144" s="33"/>
      <c r="G144" s="33">
        <v>1.75</v>
      </c>
      <c r="H144" s="33"/>
      <c r="I144" s="35">
        <f t="shared" si="6"/>
        <v>1.75</v>
      </c>
      <c r="J144" s="26"/>
      <c r="K144" s="27"/>
    </row>
    <row r="145" spans="1:11" ht="15.75" customHeight="1">
      <c r="A145" s="22" t="s">
        <v>198</v>
      </c>
      <c r="B145" s="24" t="s">
        <v>199</v>
      </c>
      <c r="C145" s="22"/>
      <c r="D145" s="24"/>
      <c r="E145" s="24"/>
      <c r="F145" s="24"/>
      <c r="G145" s="24">
        <v>1.75</v>
      </c>
      <c r="H145" s="24"/>
      <c r="I145" s="25">
        <f t="shared" si="6"/>
        <v>1.75</v>
      </c>
      <c r="J145" s="24"/>
      <c r="K145" s="38"/>
    </row>
    <row r="146" spans="1:11" ht="15.75" customHeight="1" thickBot="1">
      <c r="A146" s="32"/>
      <c r="B146" s="33" t="s">
        <v>200</v>
      </c>
      <c r="C146" s="32"/>
      <c r="D146" s="33"/>
      <c r="E146" s="33"/>
      <c r="F146" s="33"/>
      <c r="G146" s="33">
        <v>1.75</v>
      </c>
      <c r="H146" s="33"/>
      <c r="I146" s="35">
        <f t="shared" si="6"/>
        <v>1.75</v>
      </c>
      <c r="J146" s="26"/>
      <c r="K146" s="27"/>
    </row>
    <row r="147" spans="1:11" ht="15.75" customHeight="1">
      <c r="A147" s="22" t="s">
        <v>201</v>
      </c>
      <c r="B147" s="24" t="s">
        <v>202</v>
      </c>
      <c r="C147" s="22"/>
      <c r="D147" s="24"/>
      <c r="E147" s="24"/>
      <c r="F147" s="24"/>
      <c r="G147" s="24">
        <v>1.75</v>
      </c>
      <c r="H147" s="24"/>
      <c r="I147" s="25">
        <f t="shared" si="6"/>
        <v>1.75</v>
      </c>
      <c r="J147" s="24"/>
      <c r="K147" s="38"/>
    </row>
    <row r="148" spans="1:11" ht="15.75" customHeight="1">
      <c r="A148" s="32"/>
      <c r="B148" s="33" t="s">
        <v>203</v>
      </c>
      <c r="C148" s="32"/>
      <c r="D148" s="33"/>
      <c r="E148" s="33"/>
      <c r="F148" s="33"/>
      <c r="G148" s="33">
        <v>1.75</v>
      </c>
      <c r="H148" s="33"/>
      <c r="I148" s="35">
        <f t="shared" si="6"/>
        <v>1.75</v>
      </c>
      <c r="J148" s="26"/>
      <c r="K148" s="27"/>
    </row>
    <row r="149" spans="1:11" ht="15.75" customHeight="1" thickBot="1">
      <c r="A149" s="28"/>
      <c r="B149" s="20" t="s">
        <v>204</v>
      </c>
      <c r="C149" s="28"/>
      <c r="D149" s="20"/>
      <c r="E149" s="20"/>
      <c r="F149" s="20"/>
      <c r="G149" s="20">
        <v>1.75</v>
      </c>
      <c r="H149" s="20"/>
      <c r="I149" s="30">
        <f t="shared" si="6"/>
        <v>1.75</v>
      </c>
      <c r="J149" s="20"/>
      <c r="K149" s="31"/>
    </row>
    <row r="150" spans="1:11" ht="15.75" customHeight="1">
      <c r="A150" s="32" t="s">
        <v>205</v>
      </c>
      <c r="B150" s="33" t="s">
        <v>206</v>
      </c>
      <c r="C150" s="32"/>
      <c r="D150" s="33"/>
      <c r="E150" s="33"/>
      <c r="F150" s="33"/>
      <c r="G150" s="33">
        <v>1.75</v>
      </c>
      <c r="H150" s="33"/>
      <c r="I150" s="35">
        <f t="shared" si="6"/>
        <v>1.75</v>
      </c>
      <c r="J150" s="26"/>
      <c r="K150" s="27"/>
    </row>
    <row r="151" spans="1:11" ht="15.75" customHeight="1" thickBot="1">
      <c r="A151" s="28"/>
      <c r="B151" s="20" t="s">
        <v>207</v>
      </c>
      <c r="C151" s="28"/>
      <c r="D151" s="20"/>
      <c r="E151" s="20"/>
      <c r="F151" s="20"/>
      <c r="G151" s="20">
        <v>1.75</v>
      </c>
      <c r="H151" s="20"/>
      <c r="I151" s="30">
        <f t="shared" si="6"/>
        <v>1.75</v>
      </c>
      <c r="J151" s="20"/>
      <c r="K151" s="31"/>
    </row>
    <row r="152" spans="1:11" ht="15.75" customHeight="1">
      <c r="A152" s="32" t="s">
        <v>209</v>
      </c>
      <c r="B152" s="33" t="s">
        <v>210</v>
      </c>
      <c r="C152" s="32"/>
      <c r="D152" s="33"/>
      <c r="E152" s="33"/>
      <c r="F152" s="33"/>
      <c r="G152" s="33">
        <v>1.75</v>
      </c>
      <c r="H152" s="33"/>
      <c r="I152" s="35">
        <f t="shared" si="6"/>
        <v>1.75</v>
      </c>
      <c r="J152" s="26"/>
      <c r="K152" s="27"/>
    </row>
    <row r="153" spans="1:11" ht="15.75" customHeight="1" thickBot="1">
      <c r="A153" s="32"/>
      <c r="B153" s="33" t="s">
        <v>211</v>
      </c>
      <c r="C153" s="36"/>
      <c r="D153" s="26"/>
      <c r="E153" s="26"/>
      <c r="F153" s="26"/>
      <c r="G153" s="26">
        <v>1.75</v>
      </c>
      <c r="H153" s="26"/>
      <c r="I153" s="37">
        <f t="shared" si="6"/>
        <v>1.75</v>
      </c>
      <c r="J153" s="26"/>
      <c r="K153" s="27"/>
    </row>
    <row r="154" spans="1:11" ht="15.75" customHeight="1">
      <c r="A154" s="22" t="s">
        <v>212</v>
      </c>
      <c r="B154" s="24" t="s">
        <v>213</v>
      </c>
      <c r="C154" s="22"/>
      <c r="D154" s="24"/>
      <c r="E154" s="24"/>
      <c r="F154" s="24"/>
      <c r="G154" s="24">
        <v>1.75</v>
      </c>
      <c r="H154" s="24"/>
      <c r="I154" s="25">
        <f t="shared" si="6"/>
        <v>1.75</v>
      </c>
      <c r="J154" s="24"/>
      <c r="K154" s="38"/>
    </row>
    <row r="155" spans="1:11" ht="15.75" customHeight="1" thickBot="1">
      <c r="A155" s="32"/>
      <c r="B155" s="33" t="s">
        <v>214</v>
      </c>
      <c r="C155" s="32"/>
      <c r="D155" s="33"/>
      <c r="E155" s="33"/>
      <c r="F155" s="33"/>
      <c r="G155" s="33">
        <v>1.75</v>
      </c>
      <c r="H155" s="33"/>
      <c r="I155" s="35">
        <f t="shared" si="6"/>
        <v>1.75</v>
      </c>
      <c r="J155" s="26"/>
      <c r="K155" s="27"/>
    </row>
    <row r="156" spans="1:11" ht="15.75" customHeight="1">
      <c r="A156" s="22" t="s">
        <v>215</v>
      </c>
      <c r="B156" s="24" t="s">
        <v>216</v>
      </c>
      <c r="C156" s="22"/>
      <c r="D156" s="24"/>
      <c r="E156" s="24"/>
      <c r="F156" s="24"/>
      <c r="G156" s="24">
        <v>1.75</v>
      </c>
      <c r="H156" s="24"/>
      <c r="I156" s="25">
        <f t="shared" si="6"/>
        <v>1.75</v>
      </c>
      <c r="J156" s="24"/>
      <c r="K156" s="38"/>
    </row>
    <row r="157" spans="1:11" ht="15.75" customHeight="1" thickBot="1">
      <c r="A157" s="32"/>
      <c r="B157" s="33" t="s">
        <v>217</v>
      </c>
      <c r="C157" s="32"/>
      <c r="D157" s="33"/>
      <c r="E157" s="33"/>
      <c r="F157" s="33"/>
      <c r="G157" s="33">
        <v>1.75</v>
      </c>
      <c r="H157" s="33"/>
      <c r="I157" s="35">
        <f t="shared" si="6"/>
        <v>1.75</v>
      </c>
      <c r="J157" s="26"/>
      <c r="K157" s="27"/>
    </row>
    <row r="158" spans="1:11" ht="15.75" customHeight="1">
      <c r="A158" s="22" t="s">
        <v>218</v>
      </c>
      <c r="B158" s="24" t="s">
        <v>219</v>
      </c>
      <c r="C158" s="22"/>
      <c r="D158" s="24"/>
      <c r="E158" s="24"/>
      <c r="F158" s="24"/>
      <c r="G158" s="24">
        <v>1.75</v>
      </c>
      <c r="H158" s="24"/>
      <c r="I158" s="25">
        <f t="shared" si="6"/>
        <v>1.75</v>
      </c>
      <c r="J158" s="24"/>
      <c r="K158" s="38"/>
    </row>
    <row r="159" spans="1:11" ht="15.75" customHeight="1">
      <c r="A159" s="32"/>
      <c r="B159" s="33" t="s">
        <v>220</v>
      </c>
      <c r="C159" s="32"/>
      <c r="D159" s="33"/>
      <c r="E159" s="33"/>
      <c r="F159" s="33"/>
      <c r="G159" s="33">
        <v>1.75</v>
      </c>
      <c r="H159" s="33"/>
      <c r="I159" s="35">
        <f t="shared" si="6"/>
        <v>1.75</v>
      </c>
      <c r="J159" s="26"/>
      <c r="K159" s="27"/>
    </row>
    <row r="160" spans="1:11" ht="15.75" customHeight="1" thickBot="1">
      <c r="A160" s="28"/>
      <c r="B160" s="20" t="s">
        <v>221</v>
      </c>
      <c r="C160" s="28"/>
      <c r="D160" s="20"/>
      <c r="E160" s="20"/>
      <c r="F160" s="20"/>
      <c r="G160" s="20">
        <v>1.75</v>
      </c>
      <c r="H160" s="20"/>
      <c r="I160" s="30">
        <f t="shared" si="6"/>
        <v>1.75</v>
      </c>
      <c r="J160" s="20"/>
      <c r="K160" s="31"/>
    </row>
    <row r="161" spans="1:11" ht="15.75" customHeight="1">
      <c r="A161" s="32" t="s">
        <v>222</v>
      </c>
      <c r="B161" s="33" t="s">
        <v>223</v>
      </c>
      <c r="C161" s="32"/>
      <c r="D161" s="33"/>
      <c r="E161" s="33"/>
      <c r="F161" s="33"/>
      <c r="G161" s="33">
        <v>1.75</v>
      </c>
      <c r="H161" s="33"/>
      <c r="I161" s="35">
        <f t="shared" si="6"/>
        <v>1.75</v>
      </c>
      <c r="J161" s="26"/>
      <c r="K161" s="27"/>
    </row>
    <row r="162" spans="1:11" ht="15.75" customHeight="1" thickBot="1">
      <c r="A162" s="28"/>
      <c r="B162" s="20" t="s">
        <v>224</v>
      </c>
      <c r="C162" s="28"/>
      <c r="D162" s="20"/>
      <c r="E162" s="20"/>
      <c r="F162" s="20"/>
      <c r="G162" s="20">
        <v>1.75</v>
      </c>
      <c r="H162" s="20"/>
      <c r="I162" s="30">
        <f t="shared" si="6"/>
        <v>1.75</v>
      </c>
      <c r="J162" s="20"/>
      <c r="K162" s="31"/>
    </row>
    <row r="163" spans="1:11" ht="15.75" customHeight="1" thickBot="1">
      <c r="A163" s="39" t="s">
        <v>182</v>
      </c>
      <c r="B163" s="40"/>
      <c r="C163" s="28">
        <f aca="true" t="shared" si="7" ref="C163:H163">SUM(C137:C162)</f>
        <v>0</v>
      </c>
      <c r="D163" s="20">
        <f t="shared" si="7"/>
        <v>0</v>
      </c>
      <c r="E163" s="20">
        <f t="shared" si="7"/>
        <v>0</v>
      </c>
      <c r="F163" s="20">
        <f t="shared" si="7"/>
        <v>0</v>
      </c>
      <c r="G163" s="20">
        <f t="shared" si="7"/>
        <v>45.75</v>
      </c>
      <c r="H163" s="20">
        <f t="shared" si="7"/>
        <v>0</v>
      </c>
      <c r="I163" s="30">
        <f t="shared" si="6"/>
        <v>45.75</v>
      </c>
      <c r="J163" s="20">
        <f>SUM(J137:J162)</f>
        <v>0</v>
      </c>
      <c r="K163" s="31">
        <f>SUM(K137:K162)</f>
        <v>0</v>
      </c>
    </row>
    <row r="167" spans="1:9" ht="15.75" customHeight="1">
      <c r="A167" s="1" t="s">
        <v>169</v>
      </c>
      <c r="B167" s="2"/>
      <c r="C167" s="3"/>
      <c r="E167" s="5"/>
      <c r="F167" s="6" t="s">
        <v>170</v>
      </c>
      <c r="G167" s="5"/>
      <c r="I167" s="2"/>
    </row>
    <row r="168" spans="1:9" ht="27" customHeight="1" thickBot="1">
      <c r="A168" s="1" t="s">
        <v>171</v>
      </c>
      <c r="C168" s="3"/>
      <c r="D168" s="8" t="s">
        <v>172</v>
      </c>
      <c r="E168" s="41" t="s">
        <v>228</v>
      </c>
      <c r="H168" s="5"/>
      <c r="I168" s="2"/>
    </row>
    <row r="169" spans="1:11" ht="15.75" customHeight="1">
      <c r="A169" s="10" t="s">
        <v>174</v>
      </c>
      <c r="B169" s="11" t="s">
        <v>175</v>
      </c>
      <c r="C169" s="12" t="s">
        <v>176</v>
      </c>
      <c r="D169" s="13" t="s">
        <v>177</v>
      </c>
      <c r="E169" s="13" t="s">
        <v>178</v>
      </c>
      <c r="F169" s="13" t="s">
        <v>179</v>
      </c>
      <c r="G169" s="13" t="s">
        <v>180</v>
      </c>
      <c r="H169" s="13" t="s">
        <v>181</v>
      </c>
      <c r="I169" s="11" t="s">
        <v>182</v>
      </c>
      <c r="J169" s="14" t="s">
        <v>183</v>
      </c>
      <c r="K169" s="15"/>
    </row>
    <row r="170" spans="1:11" ht="15.75" customHeight="1" thickBot="1">
      <c r="A170" s="16"/>
      <c r="B170" s="17"/>
      <c r="C170" s="18"/>
      <c r="D170" s="19"/>
      <c r="E170" s="19"/>
      <c r="F170" s="19"/>
      <c r="G170" s="19"/>
      <c r="H170" s="19"/>
      <c r="I170" s="17"/>
      <c r="J170" s="20" t="s">
        <v>184</v>
      </c>
      <c r="K170" s="21" t="s">
        <v>185</v>
      </c>
    </row>
    <row r="171" spans="1:11" ht="15.75" customHeight="1">
      <c r="A171" s="22" t="s">
        <v>186</v>
      </c>
      <c r="B171" s="23" t="s">
        <v>187</v>
      </c>
      <c r="C171" s="22"/>
      <c r="D171" s="24"/>
      <c r="E171" s="24"/>
      <c r="F171" s="24"/>
      <c r="G171" s="24"/>
      <c r="H171" s="24"/>
      <c r="I171" s="25">
        <f aca="true" t="shared" si="8" ref="I171:I197">SUM(C171:H171)</f>
        <v>0</v>
      </c>
      <c r="J171" s="26"/>
      <c r="K171" s="27"/>
    </row>
    <row r="172" spans="1:11" ht="15.75" customHeight="1" thickBot="1">
      <c r="A172" s="28"/>
      <c r="B172" s="20" t="s">
        <v>188</v>
      </c>
      <c r="C172" s="28"/>
      <c r="D172" s="20"/>
      <c r="E172" s="29"/>
      <c r="F172" s="20"/>
      <c r="G172" s="20"/>
      <c r="H172" s="20"/>
      <c r="I172" s="30">
        <f t="shared" si="8"/>
        <v>0</v>
      </c>
      <c r="J172" s="20"/>
      <c r="K172" s="31"/>
    </row>
    <row r="173" spans="1:11" ht="15.75" customHeight="1">
      <c r="A173" s="32" t="s">
        <v>189</v>
      </c>
      <c r="B173" s="33" t="s">
        <v>190</v>
      </c>
      <c r="C173" s="32"/>
      <c r="D173" s="33"/>
      <c r="E173" s="34"/>
      <c r="F173" s="33"/>
      <c r="G173" s="33"/>
      <c r="H173" s="33"/>
      <c r="I173" s="35">
        <f t="shared" si="8"/>
        <v>0</v>
      </c>
      <c r="J173" s="26"/>
      <c r="K173" s="27"/>
    </row>
    <row r="174" spans="1:11" ht="15.75" customHeight="1" thickBot="1">
      <c r="A174" s="28"/>
      <c r="B174" s="20" t="s">
        <v>191</v>
      </c>
      <c r="C174" s="28"/>
      <c r="D174" s="20"/>
      <c r="E174" s="20"/>
      <c r="F174" s="20">
        <v>0.5</v>
      </c>
      <c r="G174" s="20">
        <v>40</v>
      </c>
      <c r="H174" s="20"/>
      <c r="I174" s="30">
        <f t="shared" si="8"/>
        <v>40.5</v>
      </c>
      <c r="J174" s="20"/>
      <c r="K174" s="31"/>
    </row>
    <row r="175" spans="1:11" ht="15.75" customHeight="1">
      <c r="A175" s="32" t="s">
        <v>192</v>
      </c>
      <c r="B175" s="33" t="s">
        <v>193</v>
      </c>
      <c r="C175" s="32"/>
      <c r="D175" s="33"/>
      <c r="E175" s="33"/>
      <c r="F175" s="33"/>
      <c r="G175" s="33"/>
      <c r="H175" s="33"/>
      <c r="I175" s="35">
        <f t="shared" si="8"/>
        <v>0</v>
      </c>
      <c r="J175" s="26"/>
      <c r="K175" s="27"/>
    </row>
    <row r="176" spans="1:11" ht="15.75" customHeight="1" thickBot="1">
      <c r="A176" s="32"/>
      <c r="B176" s="33" t="s">
        <v>194</v>
      </c>
      <c r="C176" s="36"/>
      <c r="D176" s="26"/>
      <c r="E176" s="26"/>
      <c r="F176" s="26"/>
      <c r="G176" s="26">
        <v>10</v>
      </c>
      <c r="H176" s="26"/>
      <c r="I176" s="37">
        <f t="shared" si="8"/>
        <v>10</v>
      </c>
      <c r="J176" s="26"/>
      <c r="K176" s="27"/>
    </row>
    <row r="177" spans="1:11" ht="15.75" customHeight="1">
      <c r="A177" s="22" t="s">
        <v>195</v>
      </c>
      <c r="B177" s="24" t="s">
        <v>196</v>
      </c>
      <c r="C177" s="22"/>
      <c r="D177" s="24"/>
      <c r="E177" s="24"/>
      <c r="F177" s="24">
        <v>0.25</v>
      </c>
      <c r="G177" s="24">
        <v>28</v>
      </c>
      <c r="H177" s="24"/>
      <c r="I177" s="25">
        <f t="shared" si="8"/>
        <v>28.25</v>
      </c>
      <c r="J177" s="24"/>
      <c r="K177" s="38"/>
    </row>
    <row r="178" spans="1:11" ht="15.75" customHeight="1" thickBot="1">
      <c r="A178" s="32"/>
      <c r="B178" s="33" t="s">
        <v>197</v>
      </c>
      <c r="C178" s="32"/>
      <c r="D178" s="33"/>
      <c r="E178" s="33"/>
      <c r="F178" s="33"/>
      <c r="G178" s="33">
        <v>15</v>
      </c>
      <c r="H178" s="33"/>
      <c r="I178" s="35">
        <f t="shared" si="8"/>
        <v>15</v>
      </c>
      <c r="J178" s="26"/>
      <c r="K178" s="27"/>
    </row>
    <row r="179" spans="1:11" ht="15.75" customHeight="1">
      <c r="A179" s="22" t="s">
        <v>198</v>
      </c>
      <c r="B179" s="24" t="s">
        <v>199</v>
      </c>
      <c r="C179" s="22"/>
      <c r="D179" s="24"/>
      <c r="E179" s="24"/>
      <c r="F179" s="24"/>
      <c r="G179" s="24">
        <v>14</v>
      </c>
      <c r="H179" s="24"/>
      <c r="I179" s="25">
        <f t="shared" si="8"/>
        <v>14</v>
      </c>
      <c r="J179" s="24"/>
      <c r="K179" s="38"/>
    </row>
    <row r="180" spans="1:11" ht="15.75" customHeight="1" thickBot="1">
      <c r="A180" s="32"/>
      <c r="B180" s="33" t="s">
        <v>200</v>
      </c>
      <c r="C180" s="32"/>
      <c r="D180" s="33"/>
      <c r="E180" s="33"/>
      <c r="F180" s="33"/>
      <c r="G180" s="33">
        <v>1.5</v>
      </c>
      <c r="H180" s="33"/>
      <c r="I180" s="35">
        <f t="shared" si="8"/>
        <v>1.5</v>
      </c>
      <c r="J180" s="26"/>
      <c r="K180" s="27"/>
    </row>
    <row r="181" spans="1:11" ht="15.75" customHeight="1">
      <c r="A181" s="22" t="s">
        <v>201</v>
      </c>
      <c r="B181" s="24" t="s">
        <v>202</v>
      </c>
      <c r="C181" s="22"/>
      <c r="D181" s="24"/>
      <c r="E181" s="24"/>
      <c r="F181" s="24"/>
      <c r="G181" s="24"/>
      <c r="H181" s="24"/>
      <c r="I181" s="25">
        <f t="shared" si="8"/>
        <v>0</v>
      </c>
      <c r="J181" s="24"/>
      <c r="K181" s="38"/>
    </row>
    <row r="182" spans="1:11" ht="15.75" customHeight="1">
      <c r="A182" s="32"/>
      <c r="B182" s="33" t="s">
        <v>203</v>
      </c>
      <c r="C182" s="32"/>
      <c r="D182" s="33"/>
      <c r="E182" s="33"/>
      <c r="F182" s="33"/>
      <c r="G182" s="33"/>
      <c r="H182" s="33"/>
      <c r="I182" s="35">
        <f t="shared" si="8"/>
        <v>0</v>
      </c>
      <c r="J182" s="26"/>
      <c r="K182" s="27"/>
    </row>
    <row r="183" spans="1:11" ht="15.75" customHeight="1" thickBot="1">
      <c r="A183" s="28"/>
      <c r="B183" s="20" t="s">
        <v>204</v>
      </c>
      <c r="C183" s="28"/>
      <c r="D183" s="20"/>
      <c r="E183" s="20"/>
      <c r="F183" s="20"/>
      <c r="G183" s="20"/>
      <c r="H183" s="20"/>
      <c r="I183" s="30">
        <f t="shared" si="8"/>
        <v>0</v>
      </c>
      <c r="J183" s="20"/>
      <c r="K183" s="31"/>
    </row>
    <row r="184" spans="1:11" ht="15.75" customHeight="1">
      <c r="A184" s="32" t="s">
        <v>205</v>
      </c>
      <c r="B184" s="33" t="s">
        <v>206</v>
      </c>
      <c r="C184" s="32"/>
      <c r="D184" s="33"/>
      <c r="E184" s="33"/>
      <c r="F184" s="33"/>
      <c r="G184" s="33"/>
      <c r="H184" s="33"/>
      <c r="I184" s="35">
        <f t="shared" si="8"/>
        <v>0</v>
      </c>
      <c r="J184" s="26"/>
      <c r="K184" s="27"/>
    </row>
    <row r="185" spans="1:11" ht="15.75" customHeight="1" thickBot="1">
      <c r="A185" s="28"/>
      <c r="B185" s="20" t="s">
        <v>207</v>
      </c>
      <c r="C185" s="28"/>
      <c r="D185" s="20"/>
      <c r="E185" s="20"/>
      <c r="F185" s="20"/>
      <c r="G185" s="20"/>
      <c r="H185" s="20"/>
      <c r="I185" s="30">
        <f t="shared" si="8"/>
        <v>0</v>
      </c>
      <c r="J185" s="20"/>
      <c r="K185" s="31"/>
    </row>
    <row r="186" spans="1:11" ht="15.75" customHeight="1">
      <c r="A186" s="32" t="s">
        <v>209</v>
      </c>
      <c r="B186" s="33" t="s">
        <v>210</v>
      </c>
      <c r="C186" s="32"/>
      <c r="D186" s="33"/>
      <c r="E186" s="33"/>
      <c r="F186" s="33"/>
      <c r="G186" s="33"/>
      <c r="H186" s="33"/>
      <c r="I186" s="35">
        <f t="shared" si="8"/>
        <v>0</v>
      </c>
      <c r="J186" s="26"/>
      <c r="K186" s="27"/>
    </row>
    <row r="187" spans="1:11" ht="15.75" customHeight="1" thickBot="1">
      <c r="A187" s="32"/>
      <c r="B187" s="33" t="s">
        <v>211</v>
      </c>
      <c r="C187" s="36"/>
      <c r="D187" s="26"/>
      <c r="E187" s="26">
        <v>0.5</v>
      </c>
      <c r="F187" s="26"/>
      <c r="G187" s="26"/>
      <c r="H187" s="26"/>
      <c r="I187" s="37">
        <f t="shared" si="8"/>
        <v>0.5</v>
      </c>
      <c r="J187" s="26"/>
      <c r="K187" s="27"/>
    </row>
    <row r="188" spans="1:11" ht="15.75" customHeight="1">
      <c r="A188" s="22" t="s">
        <v>212</v>
      </c>
      <c r="B188" s="24" t="s">
        <v>213</v>
      </c>
      <c r="C188" s="22"/>
      <c r="D188" s="24">
        <v>15</v>
      </c>
      <c r="E188" s="24">
        <v>1</v>
      </c>
      <c r="F188" s="24"/>
      <c r="G188" s="24"/>
      <c r="H188" s="24"/>
      <c r="I188" s="25">
        <f t="shared" si="8"/>
        <v>16</v>
      </c>
      <c r="J188" s="24"/>
      <c r="K188" s="38"/>
    </row>
    <row r="189" spans="1:11" ht="15.75" customHeight="1" thickBot="1">
      <c r="A189" s="32"/>
      <c r="B189" s="33" t="s">
        <v>214</v>
      </c>
      <c r="C189" s="32"/>
      <c r="D189" s="33"/>
      <c r="E189" s="33"/>
      <c r="F189" s="33"/>
      <c r="G189" s="33">
        <v>4</v>
      </c>
      <c r="H189" s="33"/>
      <c r="I189" s="35">
        <f t="shared" si="8"/>
        <v>4</v>
      </c>
      <c r="J189" s="26"/>
      <c r="K189" s="27"/>
    </row>
    <row r="190" spans="1:11" ht="15.75" customHeight="1">
      <c r="A190" s="22" t="s">
        <v>215</v>
      </c>
      <c r="B190" s="24" t="s">
        <v>216</v>
      </c>
      <c r="C190" s="22"/>
      <c r="D190" s="24"/>
      <c r="E190" s="24"/>
      <c r="F190" s="24"/>
      <c r="G190" s="24"/>
      <c r="H190" s="24"/>
      <c r="I190" s="25">
        <f t="shared" si="8"/>
        <v>0</v>
      </c>
      <c r="J190" s="24"/>
      <c r="K190" s="38"/>
    </row>
    <row r="191" spans="1:11" ht="15.75" customHeight="1" thickBot="1">
      <c r="A191" s="32"/>
      <c r="B191" s="33" t="s">
        <v>217</v>
      </c>
      <c r="C191" s="32"/>
      <c r="D191" s="33"/>
      <c r="E191" s="33"/>
      <c r="F191" s="33"/>
      <c r="G191" s="33"/>
      <c r="H191" s="33"/>
      <c r="I191" s="35">
        <f t="shared" si="8"/>
        <v>0</v>
      </c>
      <c r="J191" s="26"/>
      <c r="K191" s="27"/>
    </row>
    <row r="192" spans="1:11" ht="15.75" customHeight="1">
      <c r="A192" s="22" t="s">
        <v>218</v>
      </c>
      <c r="B192" s="24" t="s">
        <v>219</v>
      </c>
      <c r="C192" s="22"/>
      <c r="D192" s="24"/>
      <c r="E192" s="24"/>
      <c r="F192" s="24"/>
      <c r="G192" s="24"/>
      <c r="H192" s="24"/>
      <c r="I192" s="25">
        <f t="shared" si="8"/>
        <v>0</v>
      </c>
      <c r="J192" s="24"/>
      <c r="K192" s="38"/>
    </row>
    <row r="193" spans="1:11" ht="15.75" customHeight="1">
      <c r="A193" s="32"/>
      <c r="B193" s="33" t="s">
        <v>220</v>
      </c>
      <c r="C193" s="32"/>
      <c r="D193" s="33"/>
      <c r="E193" s="33"/>
      <c r="F193" s="33"/>
      <c r="G193" s="33"/>
      <c r="H193" s="33"/>
      <c r="I193" s="35">
        <f t="shared" si="8"/>
        <v>0</v>
      </c>
      <c r="J193" s="26"/>
      <c r="K193" s="27"/>
    </row>
    <row r="194" spans="1:11" ht="15.75" customHeight="1" thickBot="1">
      <c r="A194" s="28"/>
      <c r="B194" s="20" t="s">
        <v>221</v>
      </c>
      <c r="C194" s="28"/>
      <c r="D194" s="20"/>
      <c r="E194" s="20"/>
      <c r="F194" s="20"/>
      <c r="G194" s="20">
        <v>3</v>
      </c>
      <c r="H194" s="20"/>
      <c r="I194" s="30">
        <f t="shared" si="8"/>
        <v>3</v>
      </c>
      <c r="J194" s="20"/>
      <c r="K194" s="31"/>
    </row>
    <row r="195" spans="1:11" ht="15.75" customHeight="1">
      <c r="A195" s="32" t="s">
        <v>222</v>
      </c>
      <c r="B195" s="33" t="s">
        <v>223</v>
      </c>
      <c r="C195" s="32"/>
      <c r="D195" s="33"/>
      <c r="E195" s="33"/>
      <c r="F195" s="33"/>
      <c r="G195" s="33">
        <v>12</v>
      </c>
      <c r="H195" s="33"/>
      <c r="I195" s="35">
        <f t="shared" si="8"/>
        <v>12</v>
      </c>
      <c r="J195" s="26"/>
      <c r="K195" s="27"/>
    </row>
    <row r="196" spans="1:11" ht="15.75" customHeight="1" thickBot="1">
      <c r="A196" s="28"/>
      <c r="B196" s="20" t="s">
        <v>224</v>
      </c>
      <c r="C196" s="28"/>
      <c r="D196" s="20"/>
      <c r="E196" s="20"/>
      <c r="F196" s="20">
        <v>0.25</v>
      </c>
      <c r="G196" s="20">
        <v>18</v>
      </c>
      <c r="H196" s="20"/>
      <c r="I196" s="30">
        <f t="shared" si="8"/>
        <v>18.25</v>
      </c>
      <c r="J196" s="20"/>
      <c r="K196" s="31"/>
    </row>
    <row r="197" spans="1:11" ht="15.75" customHeight="1" thickBot="1">
      <c r="A197" s="39" t="s">
        <v>182</v>
      </c>
      <c r="B197" s="40"/>
      <c r="C197" s="28">
        <f aca="true" t="shared" si="9" ref="C197:H197">SUM(C171:C196)</f>
        <v>0</v>
      </c>
      <c r="D197" s="20">
        <f t="shared" si="9"/>
        <v>15</v>
      </c>
      <c r="E197" s="20">
        <f t="shared" si="9"/>
        <v>1.5</v>
      </c>
      <c r="F197" s="20">
        <f t="shared" si="9"/>
        <v>1</v>
      </c>
      <c r="G197" s="20">
        <f t="shared" si="9"/>
        <v>145.5</v>
      </c>
      <c r="H197" s="20">
        <f t="shared" si="9"/>
        <v>0</v>
      </c>
      <c r="I197" s="30">
        <f t="shared" si="8"/>
        <v>163</v>
      </c>
      <c r="J197" s="20">
        <f>SUM(J171:J196)</f>
        <v>0</v>
      </c>
      <c r="K197" s="31">
        <f>SUM(K171:K196)</f>
        <v>0</v>
      </c>
    </row>
    <row r="201" spans="1:9" ht="15.75" customHeight="1">
      <c r="A201" s="1" t="s">
        <v>169</v>
      </c>
      <c r="B201" s="2"/>
      <c r="C201" s="3"/>
      <c r="E201" s="5"/>
      <c r="F201" s="6" t="s">
        <v>170</v>
      </c>
      <c r="G201" s="5"/>
      <c r="I201" s="2"/>
    </row>
    <row r="202" spans="1:9" ht="27" customHeight="1" thickBot="1">
      <c r="A202" s="1" t="s">
        <v>171</v>
      </c>
      <c r="C202" s="3"/>
      <c r="D202" s="8" t="s">
        <v>172</v>
      </c>
      <c r="E202" s="41" t="s">
        <v>229</v>
      </c>
      <c r="H202" s="5"/>
      <c r="I202" s="2"/>
    </row>
    <row r="203" spans="1:11" ht="15.75" customHeight="1">
      <c r="A203" s="10" t="s">
        <v>174</v>
      </c>
      <c r="B203" s="11" t="s">
        <v>175</v>
      </c>
      <c r="C203" s="12" t="s">
        <v>176</v>
      </c>
      <c r="D203" s="13" t="s">
        <v>177</v>
      </c>
      <c r="E203" s="13" t="s">
        <v>178</v>
      </c>
      <c r="F203" s="13" t="s">
        <v>179</v>
      </c>
      <c r="G203" s="13" t="s">
        <v>180</v>
      </c>
      <c r="H203" s="13" t="s">
        <v>181</v>
      </c>
      <c r="I203" s="11" t="s">
        <v>182</v>
      </c>
      <c r="J203" s="14" t="s">
        <v>183</v>
      </c>
      <c r="K203" s="15"/>
    </row>
    <row r="204" spans="1:11" ht="15.75" customHeight="1" thickBot="1">
      <c r="A204" s="16"/>
      <c r="B204" s="17"/>
      <c r="C204" s="18"/>
      <c r="D204" s="19"/>
      <c r="E204" s="19"/>
      <c r="F204" s="19"/>
      <c r="G204" s="19"/>
      <c r="H204" s="19"/>
      <c r="I204" s="17"/>
      <c r="J204" s="20" t="s">
        <v>184</v>
      </c>
      <c r="K204" s="21" t="s">
        <v>185</v>
      </c>
    </row>
    <row r="205" spans="1:11" ht="15.75" customHeight="1">
      <c r="A205" s="22" t="s">
        <v>186</v>
      </c>
      <c r="B205" s="23" t="s">
        <v>187</v>
      </c>
      <c r="C205" s="22"/>
      <c r="D205" s="24"/>
      <c r="E205" s="24"/>
      <c r="F205" s="24"/>
      <c r="G205" s="24"/>
      <c r="H205" s="24"/>
      <c r="I205" s="25">
        <f aca="true" t="shared" si="10" ref="I205:I231">SUM(C205:H205)</f>
        <v>0</v>
      </c>
      <c r="J205" s="26"/>
      <c r="K205" s="27"/>
    </row>
    <row r="206" spans="1:11" ht="15.75" customHeight="1" thickBot="1">
      <c r="A206" s="28"/>
      <c r="B206" s="20" t="s">
        <v>188</v>
      </c>
      <c r="C206" s="28"/>
      <c r="D206" s="20"/>
      <c r="E206" s="29"/>
      <c r="F206" s="20"/>
      <c r="G206" s="20"/>
      <c r="H206" s="20"/>
      <c r="I206" s="30">
        <f t="shared" si="10"/>
        <v>0</v>
      </c>
      <c r="J206" s="20"/>
      <c r="K206" s="31"/>
    </row>
    <row r="207" spans="1:11" ht="15.75" customHeight="1">
      <c r="A207" s="32" t="s">
        <v>189</v>
      </c>
      <c r="B207" s="33" t="s">
        <v>190</v>
      </c>
      <c r="C207" s="32"/>
      <c r="D207" s="33"/>
      <c r="E207" s="34"/>
      <c r="F207" s="33"/>
      <c r="G207" s="33"/>
      <c r="H207" s="33"/>
      <c r="I207" s="35">
        <f t="shared" si="10"/>
        <v>0</v>
      </c>
      <c r="J207" s="26"/>
      <c r="K207" s="27"/>
    </row>
    <row r="208" spans="1:11" ht="15.75" customHeight="1" thickBot="1">
      <c r="A208" s="28"/>
      <c r="B208" s="20" t="s">
        <v>191</v>
      </c>
      <c r="C208" s="28"/>
      <c r="D208" s="20"/>
      <c r="E208" s="20"/>
      <c r="F208" s="20"/>
      <c r="G208" s="20"/>
      <c r="H208" s="20"/>
      <c r="I208" s="30">
        <f t="shared" si="10"/>
        <v>0</v>
      </c>
      <c r="J208" s="20"/>
      <c r="K208" s="31"/>
    </row>
    <row r="209" spans="1:11" ht="15.75" customHeight="1">
      <c r="A209" s="32" t="s">
        <v>192</v>
      </c>
      <c r="B209" s="33" t="s">
        <v>193</v>
      </c>
      <c r="C209" s="32"/>
      <c r="D209" s="33"/>
      <c r="E209" s="33"/>
      <c r="F209" s="33"/>
      <c r="G209" s="33"/>
      <c r="H209" s="33"/>
      <c r="I209" s="35">
        <f t="shared" si="10"/>
        <v>0</v>
      </c>
      <c r="J209" s="26"/>
      <c r="K209" s="27"/>
    </row>
    <row r="210" spans="1:11" ht="15.75" customHeight="1" thickBot="1">
      <c r="A210" s="32"/>
      <c r="B210" s="33" t="s">
        <v>194</v>
      </c>
      <c r="C210" s="36"/>
      <c r="D210" s="26"/>
      <c r="E210" s="26">
        <v>5</v>
      </c>
      <c r="F210" s="26"/>
      <c r="G210" s="26"/>
      <c r="H210" s="26"/>
      <c r="I210" s="37">
        <f t="shared" si="10"/>
        <v>5</v>
      </c>
      <c r="J210" s="26"/>
      <c r="K210" s="27"/>
    </row>
    <row r="211" spans="1:11" ht="15.75" customHeight="1">
      <c r="A211" s="22" t="s">
        <v>195</v>
      </c>
      <c r="B211" s="24" t="s">
        <v>196</v>
      </c>
      <c r="C211" s="22"/>
      <c r="D211" s="24"/>
      <c r="E211" s="24"/>
      <c r="F211" s="24"/>
      <c r="G211" s="24"/>
      <c r="H211" s="24"/>
      <c r="I211" s="25">
        <f t="shared" si="10"/>
        <v>0</v>
      </c>
      <c r="J211" s="24"/>
      <c r="K211" s="38"/>
    </row>
    <row r="212" spans="1:11" ht="15.75" customHeight="1" thickBot="1">
      <c r="A212" s="32"/>
      <c r="B212" s="33" t="s">
        <v>197</v>
      </c>
      <c r="C212" s="32"/>
      <c r="D212" s="33"/>
      <c r="E212" s="33"/>
      <c r="F212" s="33"/>
      <c r="G212" s="33"/>
      <c r="H212" s="33"/>
      <c r="I212" s="35">
        <f t="shared" si="10"/>
        <v>0</v>
      </c>
      <c r="J212" s="26"/>
      <c r="K212" s="27"/>
    </row>
    <row r="213" spans="1:11" ht="15.75" customHeight="1">
      <c r="A213" s="22" t="s">
        <v>198</v>
      </c>
      <c r="B213" s="24" t="s">
        <v>199</v>
      </c>
      <c r="C213" s="22"/>
      <c r="D213" s="24"/>
      <c r="E213" s="24"/>
      <c r="F213" s="24">
        <v>1.75</v>
      </c>
      <c r="G213" s="24"/>
      <c r="H213" s="24"/>
      <c r="I213" s="25">
        <f t="shared" si="10"/>
        <v>1.75</v>
      </c>
      <c r="J213" s="24"/>
      <c r="K213" s="38"/>
    </row>
    <row r="214" spans="1:11" ht="15.75" customHeight="1" thickBot="1">
      <c r="A214" s="32"/>
      <c r="B214" s="33" t="s">
        <v>200</v>
      </c>
      <c r="C214" s="32"/>
      <c r="D214" s="33"/>
      <c r="E214" s="33"/>
      <c r="F214" s="33"/>
      <c r="G214" s="33"/>
      <c r="H214" s="33"/>
      <c r="I214" s="35">
        <f t="shared" si="10"/>
        <v>0</v>
      </c>
      <c r="J214" s="26"/>
      <c r="K214" s="27"/>
    </row>
    <row r="215" spans="1:11" ht="15.75" customHeight="1">
      <c r="A215" s="22" t="s">
        <v>201</v>
      </c>
      <c r="B215" s="24" t="s">
        <v>202</v>
      </c>
      <c r="C215" s="22"/>
      <c r="D215" s="24"/>
      <c r="E215" s="24"/>
      <c r="F215" s="24"/>
      <c r="G215" s="24"/>
      <c r="H215" s="24"/>
      <c r="I215" s="25">
        <f t="shared" si="10"/>
        <v>0</v>
      </c>
      <c r="J215" s="24"/>
      <c r="K215" s="38"/>
    </row>
    <row r="216" spans="1:11" ht="15.75" customHeight="1">
      <c r="A216" s="32"/>
      <c r="B216" s="33" t="s">
        <v>203</v>
      </c>
      <c r="C216" s="32"/>
      <c r="D216" s="33"/>
      <c r="E216" s="33"/>
      <c r="F216" s="33"/>
      <c r="G216" s="33">
        <v>1</v>
      </c>
      <c r="H216" s="33"/>
      <c r="I216" s="35">
        <f t="shared" si="10"/>
        <v>1</v>
      </c>
      <c r="J216" s="26"/>
      <c r="K216" s="27"/>
    </row>
    <row r="217" spans="1:11" ht="15.75" customHeight="1" thickBot="1">
      <c r="A217" s="28"/>
      <c r="B217" s="20" t="s">
        <v>204</v>
      </c>
      <c r="C217" s="28"/>
      <c r="D217" s="20"/>
      <c r="E217" s="20"/>
      <c r="F217" s="20"/>
      <c r="G217" s="20">
        <v>6.75</v>
      </c>
      <c r="H217" s="20"/>
      <c r="I217" s="30">
        <f t="shared" si="10"/>
        <v>6.75</v>
      </c>
      <c r="J217" s="20"/>
      <c r="K217" s="31"/>
    </row>
    <row r="218" spans="1:11" ht="15.75" customHeight="1">
      <c r="A218" s="32" t="s">
        <v>205</v>
      </c>
      <c r="B218" s="33" t="s">
        <v>206</v>
      </c>
      <c r="C218" s="32"/>
      <c r="D218" s="33"/>
      <c r="E218" s="33"/>
      <c r="F218" s="33"/>
      <c r="G218" s="33"/>
      <c r="H218" s="33"/>
      <c r="I218" s="35">
        <f t="shared" si="10"/>
        <v>0</v>
      </c>
      <c r="J218" s="26"/>
      <c r="K218" s="27"/>
    </row>
    <row r="219" spans="1:11" ht="15.75" customHeight="1" thickBot="1">
      <c r="A219" s="28"/>
      <c r="B219" s="20" t="s">
        <v>207</v>
      </c>
      <c r="C219" s="28"/>
      <c r="D219" s="20"/>
      <c r="E219" s="20"/>
      <c r="F219" s="20"/>
      <c r="G219" s="20"/>
      <c r="H219" s="20"/>
      <c r="I219" s="30">
        <f t="shared" si="10"/>
        <v>0</v>
      </c>
      <c r="J219" s="20"/>
      <c r="K219" s="31"/>
    </row>
    <row r="220" spans="1:11" ht="15.75" customHeight="1">
      <c r="A220" s="32" t="s">
        <v>209</v>
      </c>
      <c r="B220" s="33" t="s">
        <v>210</v>
      </c>
      <c r="C220" s="32"/>
      <c r="D220" s="33"/>
      <c r="E220" s="33"/>
      <c r="F220" s="33"/>
      <c r="G220" s="33"/>
      <c r="H220" s="33"/>
      <c r="I220" s="35">
        <f t="shared" si="10"/>
        <v>0</v>
      </c>
      <c r="J220" s="26"/>
      <c r="K220" s="27"/>
    </row>
    <row r="221" spans="1:11" ht="15.75" customHeight="1" thickBot="1">
      <c r="A221" s="32"/>
      <c r="B221" s="33" t="s">
        <v>211</v>
      </c>
      <c r="C221" s="36"/>
      <c r="D221" s="26"/>
      <c r="E221" s="26"/>
      <c r="F221" s="26"/>
      <c r="G221" s="26"/>
      <c r="H221" s="26"/>
      <c r="I221" s="37">
        <f t="shared" si="10"/>
        <v>0</v>
      </c>
      <c r="J221" s="26"/>
      <c r="K221" s="27"/>
    </row>
    <row r="222" spans="1:11" ht="15.75" customHeight="1">
      <c r="A222" s="22" t="s">
        <v>212</v>
      </c>
      <c r="B222" s="24" t="s">
        <v>213</v>
      </c>
      <c r="C222" s="22"/>
      <c r="D222" s="24"/>
      <c r="E222" s="24"/>
      <c r="F222" s="24"/>
      <c r="G222" s="24"/>
      <c r="H222" s="24"/>
      <c r="I222" s="25">
        <f t="shared" si="10"/>
        <v>0</v>
      </c>
      <c r="J222" s="24"/>
      <c r="K222" s="38"/>
    </row>
    <row r="223" spans="1:11" ht="15.75" customHeight="1" thickBot="1">
      <c r="A223" s="32"/>
      <c r="B223" s="33" t="s">
        <v>214</v>
      </c>
      <c r="C223" s="32"/>
      <c r="D223" s="33"/>
      <c r="E223" s="33"/>
      <c r="F223" s="33"/>
      <c r="G223" s="33"/>
      <c r="H223" s="33"/>
      <c r="I223" s="35">
        <f t="shared" si="10"/>
        <v>0</v>
      </c>
      <c r="J223" s="26"/>
      <c r="K223" s="27"/>
    </row>
    <row r="224" spans="1:11" ht="15.75" customHeight="1">
      <c r="A224" s="22" t="s">
        <v>215</v>
      </c>
      <c r="B224" s="24" t="s">
        <v>216</v>
      </c>
      <c r="C224" s="22"/>
      <c r="D224" s="24"/>
      <c r="E224" s="24"/>
      <c r="F224" s="24"/>
      <c r="G224" s="24"/>
      <c r="H224" s="24"/>
      <c r="I224" s="25">
        <f t="shared" si="10"/>
        <v>0</v>
      </c>
      <c r="J224" s="24"/>
      <c r="K224" s="38"/>
    </row>
    <row r="225" spans="1:11" ht="15.75" customHeight="1" thickBot="1">
      <c r="A225" s="32"/>
      <c r="B225" s="33" t="s">
        <v>217</v>
      </c>
      <c r="C225" s="32"/>
      <c r="D225" s="33"/>
      <c r="E225" s="33"/>
      <c r="F225" s="33"/>
      <c r="G225" s="33"/>
      <c r="H225" s="33"/>
      <c r="I225" s="35">
        <f t="shared" si="10"/>
        <v>0</v>
      </c>
      <c r="J225" s="26"/>
      <c r="K225" s="27"/>
    </row>
    <row r="226" spans="1:11" ht="15.75" customHeight="1">
      <c r="A226" s="22" t="s">
        <v>218</v>
      </c>
      <c r="B226" s="24" t="s">
        <v>219</v>
      </c>
      <c r="C226" s="22"/>
      <c r="D226" s="24"/>
      <c r="E226" s="24"/>
      <c r="F226" s="24"/>
      <c r="G226" s="24"/>
      <c r="H226" s="24"/>
      <c r="I226" s="25">
        <f t="shared" si="10"/>
        <v>0</v>
      </c>
      <c r="J226" s="24"/>
      <c r="K226" s="38"/>
    </row>
    <row r="227" spans="1:11" ht="15.75" customHeight="1">
      <c r="A227" s="32"/>
      <c r="B227" s="33" t="s">
        <v>220</v>
      </c>
      <c r="C227" s="32"/>
      <c r="D227" s="33"/>
      <c r="E227" s="33"/>
      <c r="F227" s="33"/>
      <c r="G227" s="33"/>
      <c r="H227" s="33"/>
      <c r="I227" s="35">
        <f t="shared" si="10"/>
        <v>0</v>
      </c>
      <c r="J227" s="26"/>
      <c r="K227" s="27"/>
    </row>
    <row r="228" spans="1:11" ht="15.75" customHeight="1" thickBot="1">
      <c r="A228" s="28"/>
      <c r="B228" s="20" t="s">
        <v>221</v>
      </c>
      <c r="C228" s="28"/>
      <c r="D228" s="20"/>
      <c r="E228" s="20"/>
      <c r="F228" s="20"/>
      <c r="G228" s="20"/>
      <c r="H228" s="20"/>
      <c r="I228" s="30">
        <f t="shared" si="10"/>
        <v>0</v>
      </c>
      <c r="J228" s="20"/>
      <c r="K228" s="31"/>
    </row>
    <row r="229" spans="1:11" ht="15.75" customHeight="1">
      <c r="A229" s="32" t="s">
        <v>222</v>
      </c>
      <c r="B229" s="33" t="s">
        <v>223</v>
      </c>
      <c r="C229" s="32"/>
      <c r="D229" s="33"/>
      <c r="E229" s="33"/>
      <c r="F229" s="33"/>
      <c r="G229" s="33"/>
      <c r="H229" s="33"/>
      <c r="I229" s="35">
        <f t="shared" si="10"/>
        <v>0</v>
      </c>
      <c r="J229" s="26"/>
      <c r="K229" s="27"/>
    </row>
    <row r="230" spans="1:11" ht="15.75" customHeight="1" thickBot="1">
      <c r="A230" s="28"/>
      <c r="B230" s="20" t="s">
        <v>224</v>
      </c>
      <c r="C230" s="28"/>
      <c r="D230" s="20"/>
      <c r="E230" s="20"/>
      <c r="F230" s="20"/>
      <c r="G230" s="20"/>
      <c r="H230" s="20"/>
      <c r="I230" s="30">
        <f t="shared" si="10"/>
        <v>0</v>
      </c>
      <c r="J230" s="20"/>
      <c r="K230" s="31"/>
    </row>
    <row r="231" spans="1:11" ht="15.75" customHeight="1" thickBot="1">
      <c r="A231" s="39" t="s">
        <v>182</v>
      </c>
      <c r="B231" s="40"/>
      <c r="C231" s="28">
        <f aca="true" t="shared" si="11" ref="C231:H231">SUM(C205:C230)</f>
        <v>0</v>
      </c>
      <c r="D231" s="20">
        <f t="shared" si="11"/>
        <v>0</v>
      </c>
      <c r="E231" s="20">
        <f t="shared" si="11"/>
        <v>5</v>
      </c>
      <c r="F231" s="20">
        <f t="shared" si="11"/>
        <v>1.75</v>
      </c>
      <c r="G231" s="20">
        <f t="shared" si="11"/>
        <v>7.75</v>
      </c>
      <c r="H231" s="20">
        <f t="shared" si="11"/>
        <v>0</v>
      </c>
      <c r="I231" s="30">
        <f t="shared" si="10"/>
        <v>14.5</v>
      </c>
      <c r="J231" s="20">
        <f>SUM(J205:J230)</f>
        <v>0</v>
      </c>
      <c r="K231" s="31">
        <f>SUM(K205:K230)</f>
        <v>0</v>
      </c>
    </row>
    <row r="235" spans="1:9" ht="15.75" customHeight="1">
      <c r="A235" s="1" t="s">
        <v>169</v>
      </c>
      <c r="B235" s="2"/>
      <c r="C235" s="3"/>
      <c r="E235" s="5"/>
      <c r="F235" s="6" t="s">
        <v>170</v>
      </c>
      <c r="G235" s="5"/>
      <c r="I235" s="2"/>
    </row>
    <row r="236" spans="1:9" ht="27" customHeight="1" thickBot="1">
      <c r="A236" s="1" t="s">
        <v>171</v>
      </c>
      <c r="C236" s="3"/>
      <c r="D236" s="8" t="s">
        <v>172</v>
      </c>
      <c r="E236" s="41" t="s">
        <v>230</v>
      </c>
      <c r="H236" s="5"/>
      <c r="I236" s="2"/>
    </row>
    <row r="237" spans="1:11" ht="15.75" customHeight="1">
      <c r="A237" s="10" t="s">
        <v>174</v>
      </c>
      <c r="B237" s="11" t="s">
        <v>175</v>
      </c>
      <c r="C237" s="12" t="s">
        <v>176</v>
      </c>
      <c r="D237" s="13" t="s">
        <v>177</v>
      </c>
      <c r="E237" s="13" t="s">
        <v>178</v>
      </c>
      <c r="F237" s="13" t="s">
        <v>179</v>
      </c>
      <c r="G237" s="13" t="s">
        <v>180</v>
      </c>
      <c r="H237" s="13" t="s">
        <v>181</v>
      </c>
      <c r="I237" s="11" t="s">
        <v>182</v>
      </c>
      <c r="J237" s="14" t="s">
        <v>183</v>
      </c>
      <c r="K237" s="15"/>
    </row>
    <row r="238" spans="1:11" ht="15.75" customHeight="1" thickBot="1">
      <c r="A238" s="16"/>
      <c r="B238" s="17"/>
      <c r="C238" s="18"/>
      <c r="D238" s="19"/>
      <c r="E238" s="19"/>
      <c r="F238" s="19"/>
      <c r="G238" s="19"/>
      <c r="H238" s="19"/>
      <c r="I238" s="17"/>
      <c r="J238" s="20" t="s">
        <v>184</v>
      </c>
      <c r="K238" s="21" t="s">
        <v>185</v>
      </c>
    </row>
    <row r="239" spans="1:11" ht="15.75" customHeight="1">
      <c r="A239" s="22" t="s">
        <v>186</v>
      </c>
      <c r="B239" s="23" t="s">
        <v>187</v>
      </c>
      <c r="C239" s="22"/>
      <c r="D239" s="24"/>
      <c r="E239" s="24"/>
      <c r="F239" s="24"/>
      <c r="G239" s="24"/>
      <c r="H239" s="24"/>
      <c r="I239" s="25">
        <f aca="true" t="shared" si="12" ref="I239:I265">SUM(C239:H239)</f>
        <v>0</v>
      </c>
      <c r="J239" s="26"/>
      <c r="K239" s="27"/>
    </row>
    <row r="240" spans="1:11" ht="15.75" customHeight="1" thickBot="1">
      <c r="A240" s="28"/>
      <c r="B240" s="20" t="s">
        <v>188</v>
      </c>
      <c r="C240" s="28"/>
      <c r="D240" s="20"/>
      <c r="E240" s="29"/>
      <c r="F240" s="20"/>
      <c r="G240" s="20"/>
      <c r="H240" s="20"/>
      <c r="I240" s="30">
        <f t="shared" si="12"/>
        <v>0</v>
      </c>
      <c r="J240" s="20"/>
      <c r="K240" s="31"/>
    </row>
    <row r="241" spans="1:11" ht="15.75" customHeight="1">
      <c r="A241" s="32" t="s">
        <v>189</v>
      </c>
      <c r="B241" s="33" t="s">
        <v>190</v>
      </c>
      <c r="C241" s="32"/>
      <c r="D241" s="33"/>
      <c r="E241" s="34"/>
      <c r="F241" s="33"/>
      <c r="G241" s="33"/>
      <c r="H241" s="33"/>
      <c r="I241" s="35">
        <f t="shared" si="12"/>
        <v>0</v>
      </c>
      <c r="J241" s="26"/>
      <c r="K241" s="27"/>
    </row>
    <row r="242" spans="1:11" ht="15.75" customHeight="1" thickBot="1">
      <c r="A242" s="28"/>
      <c r="B242" s="20" t="s">
        <v>191</v>
      </c>
      <c r="C242" s="28"/>
      <c r="D242" s="20"/>
      <c r="E242" s="20"/>
      <c r="F242" s="20"/>
      <c r="G242" s="20"/>
      <c r="H242" s="20"/>
      <c r="I242" s="30">
        <f t="shared" si="12"/>
        <v>0</v>
      </c>
      <c r="J242" s="20"/>
      <c r="K242" s="31"/>
    </row>
    <row r="243" spans="1:11" ht="15.75" customHeight="1">
      <c r="A243" s="32" t="s">
        <v>192</v>
      </c>
      <c r="B243" s="33" t="s">
        <v>193</v>
      </c>
      <c r="C243" s="32"/>
      <c r="D243" s="33"/>
      <c r="E243" s="33"/>
      <c r="F243" s="33"/>
      <c r="G243" s="33"/>
      <c r="H243" s="33"/>
      <c r="I243" s="35">
        <f t="shared" si="12"/>
        <v>0</v>
      </c>
      <c r="J243" s="26"/>
      <c r="K243" s="27"/>
    </row>
    <row r="244" spans="1:11" ht="15.75" customHeight="1" thickBot="1">
      <c r="A244" s="32"/>
      <c r="B244" s="33" t="s">
        <v>194</v>
      </c>
      <c r="C244" s="36"/>
      <c r="D244" s="26"/>
      <c r="E244" s="26">
        <v>10</v>
      </c>
      <c r="F244" s="26"/>
      <c r="G244" s="26"/>
      <c r="H244" s="26"/>
      <c r="I244" s="37">
        <f t="shared" si="12"/>
        <v>10</v>
      </c>
      <c r="J244" s="26"/>
      <c r="K244" s="27"/>
    </row>
    <row r="245" spans="1:11" ht="15.75" customHeight="1">
      <c r="A245" s="22" t="s">
        <v>195</v>
      </c>
      <c r="B245" s="24" t="s">
        <v>196</v>
      </c>
      <c r="C245" s="22"/>
      <c r="D245" s="24"/>
      <c r="E245" s="24"/>
      <c r="F245" s="24">
        <v>0.25</v>
      </c>
      <c r="G245" s="24"/>
      <c r="H245" s="24"/>
      <c r="I245" s="25">
        <f t="shared" si="12"/>
        <v>0.25</v>
      </c>
      <c r="J245" s="24"/>
      <c r="K245" s="38"/>
    </row>
    <row r="246" spans="1:11" ht="15.75" customHeight="1" thickBot="1">
      <c r="A246" s="32"/>
      <c r="B246" s="33" t="s">
        <v>197</v>
      </c>
      <c r="C246" s="32"/>
      <c r="D246" s="33"/>
      <c r="E246" s="33"/>
      <c r="F246" s="33"/>
      <c r="G246" s="33"/>
      <c r="H246" s="33"/>
      <c r="I246" s="35">
        <f t="shared" si="12"/>
        <v>0</v>
      </c>
      <c r="J246" s="26"/>
      <c r="K246" s="27"/>
    </row>
    <row r="247" spans="1:11" ht="15.75" customHeight="1">
      <c r="A247" s="22" t="s">
        <v>198</v>
      </c>
      <c r="B247" s="24" t="s">
        <v>199</v>
      </c>
      <c r="C247" s="22"/>
      <c r="D247" s="24"/>
      <c r="E247" s="24"/>
      <c r="F247" s="24"/>
      <c r="G247" s="24"/>
      <c r="H247" s="24"/>
      <c r="I247" s="25">
        <f t="shared" si="12"/>
        <v>0</v>
      </c>
      <c r="J247" s="24"/>
      <c r="K247" s="38"/>
    </row>
    <row r="248" spans="1:11" ht="15.75" customHeight="1" thickBot="1">
      <c r="A248" s="32"/>
      <c r="B248" s="33" t="s">
        <v>200</v>
      </c>
      <c r="C248" s="32"/>
      <c r="D248" s="33"/>
      <c r="E248" s="33"/>
      <c r="F248" s="33"/>
      <c r="G248" s="33">
        <v>1</v>
      </c>
      <c r="H248" s="33"/>
      <c r="I248" s="35">
        <f t="shared" si="12"/>
        <v>1</v>
      </c>
      <c r="J248" s="26"/>
      <c r="K248" s="27"/>
    </row>
    <row r="249" spans="1:11" ht="15.75" customHeight="1">
      <c r="A249" s="22" t="s">
        <v>201</v>
      </c>
      <c r="B249" s="24" t="s">
        <v>202</v>
      </c>
      <c r="C249" s="22"/>
      <c r="D249" s="24"/>
      <c r="E249" s="24"/>
      <c r="F249" s="24"/>
      <c r="G249" s="24">
        <v>3</v>
      </c>
      <c r="H249" s="24"/>
      <c r="I249" s="25">
        <f t="shared" si="12"/>
        <v>3</v>
      </c>
      <c r="J249" s="24"/>
      <c r="K249" s="38"/>
    </row>
    <row r="250" spans="1:11" ht="15.75" customHeight="1">
      <c r="A250" s="32"/>
      <c r="B250" s="33" t="s">
        <v>203</v>
      </c>
      <c r="C250" s="32"/>
      <c r="D250" s="33"/>
      <c r="E250" s="33"/>
      <c r="F250" s="33"/>
      <c r="G250" s="33">
        <v>3</v>
      </c>
      <c r="H250" s="33"/>
      <c r="I250" s="35">
        <f t="shared" si="12"/>
        <v>3</v>
      </c>
      <c r="J250" s="26"/>
      <c r="K250" s="27"/>
    </row>
    <row r="251" spans="1:11" ht="15.75" customHeight="1" thickBot="1">
      <c r="A251" s="28"/>
      <c r="B251" s="20" t="s">
        <v>204</v>
      </c>
      <c r="C251" s="28"/>
      <c r="D251" s="20"/>
      <c r="E251" s="20"/>
      <c r="F251" s="20"/>
      <c r="G251" s="20">
        <v>1</v>
      </c>
      <c r="H251" s="20"/>
      <c r="I251" s="30">
        <f t="shared" si="12"/>
        <v>1</v>
      </c>
      <c r="J251" s="20"/>
      <c r="K251" s="31"/>
    </row>
    <row r="252" spans="1:11" ht="15.75" customHeight="1">
      <c r="A252" s="32" t="s">
        <v>205</v>
      </c>
      <c r="B252" s="33" t="s">
        <v>206</v>
      </c>
      <c r="C252" s="32"/>
      <c r="D252" s="33"/>
      <c r="E252" s="33"/>
      <c r="F252" s="33"/>
      <c r="G252" s="33"/>
      <c r="H252" s="33"/>
      <c r="I252" s="35">
        <f t="shared" si="12"/>
        <v>0</v>
      </c>
      <c r="J252" s="26"/>
      <c r="K252" s="27"/>
    </row>
    <row r="253" spans="1:11" ht="15.75" customHeight="1" thickBot="1">
      <c r="A253" s="28"/>
      <c r="B253" s="20" t="s">
        <v>207</v>
      </c>
      <c r="C253" s="28"/>
      <c r="D253" s="20"/>
      <c r="E253" s="20"/>
      <c r="F253" s="20"/>
      <c r="G253" s="20">
        <v>12</v>
      </c>
      <c r="H253" s="20"/>
      <c r="I253" s="30">
        <f t="shared" si="12"/>
        <v>12</v>
      </c>
      <c r="J253" s="20"/>
      <c r="K253" s="31"/>
    </row>
    <row r="254" spans="1:11" ht="15.75" customHeight="1">
      <c r="A254" s="32" t="s">
        <v>209</v>
      </c>
      <c r="B254" s="33" t="s">
        <v>210</v>
      </c>
      <c r="C254" s="32"/>
      <c r="D254" s="33"/>
      <c r="E254" s="33"/>
      <c r="F254" s="33"/>
      <c r="G254" s="33"/>
      <c r="H254" s="33"/>
      <c r="I254" s="35">
        <f t="shared" si="12"/>
        <v>0</v>
      </c>
      <c r="J254" s="26"/>
      <c r="K254" s="27"/>
    </row>
    <row r="255" spans="1:11" ht="15.75" customHeight="1" thickBot="1">
      <c r="A255" s="32"/>
      <c r="B255" s="33" t="s">
        <v>211</v>
      </c>
      <c r="C255" s="36"/>
      <c r="D255" s="26"/>
      <c r="E255" s="26"/>
      <c r="F255" s="26"/>
      <c r="G255" s="26"/>
      <c r="H255" s="26"/>
      <c r="I255" s="37">
        <f t="shared" si="12"/>
        <v>0</v>
      </c>
      <c r="J255" s="26"/>
      <c r="K255" s="27"/>
    </row>
    <row r="256" spans="1:11" ht="15.75" customHeight="1">
      <c r="A256" s="22" t="s">
        <v>212</v>
      </c>
      <c r="B256" s="24" t="s">
        <v>213</v>
      </c>
      <c r="C256" s="22"/>
      <c r="D256" s="24"/>
      <c r="E256" s="24"/>
      <c r="F256" s="24"/>
      <c r="G256" s="24"/>
      <c r="H256" s="24"/>
      <c r="I256" s="25">
        <f t="shared" si="12"/>
        <v>0</v>
      </c>
      <c r="J256" s="24"/>
      <c r="K256" s="38"/>
    </row>
    <row r="257" spans="1:11" ht="15.75" customHeight="1" thickBot="1">
      <c r="A257" s="32"/>
      <c r="B257" s="33" t="s">
        <v>214</v>
      </c>
      <c r="C257" s="32"/>
      <c r="D257" s="33"/>
      <c r="E257" s="33"/>
      <c r="F257" s="33"/>
      <c r="G257" s="33"/>
      <c r="H257" s="33"/>
      <c r="I257" s="35">
        <f t="shared" si="12"/>
        <v>0</v>
      </c>
      <c r="J257" s="26"/>
      <c r="K257" s="27"/>
    </row>
    <row r="258" spans="1:11" ht="15.75" customHeight="1">
      <c r="A258" s="22" t="s">
        <v>215</v>
      </c>
      <c r="B258" s="24" t="s">
        <v>216</v>
      </c>
      <c r="C258" s="22"/>
      <c r="D258" s="24"/>
      <c r="E258" s="24"/>
      <c r="F258" s="24"/>
      <c r="G258" s="24"/>
      <c r="H258" s="24"/>
      <c r="I258" s="25">
        <f t="shared" si="12"/>
        <v>0</v>
      </c>
      <c r="J258" s="24"/>
      <c r="K258" s="38"/>
    </row>
    <row r="259" spans="1:11" ht="15.75" customHeight="1" thickBot="1">
      <c r="A259" s="32"/>
      <c r="B259" s="33" t="s">
        <v>217</v>
      </c>
      <c r="C259" s="32"/>
      <c r="D259" s="33"/>
      <c r="E259" s="33"/>
      <c r="F259" s="33"/>
      <c r="G259" s="33"/>
      <c r="H259" s="33"/>
      <c r="I259" s="35">
        <f t="shared" si="12"/>
        <v>0</v>
      </c>
      <c r="J259" s="26"/>
      <c r="K259" s="27"/>
    </row>
    <row r="260" spans="1:11" ht="15.75" customHeight="1">
      <c r="A260" s="22" t="s">
        <v>218</v>
      </c>
      <c r="B260" s="24" t="s">
        <v>219</v>
      </c>
      <c r="C260" s="22"/>
      <c r="D260" s="24"/>
      <c r="E260" s="24"/>
      <c r="F260" s="24"/>
      <c r="G260" s="24"/>
      <c r="H260" s="24"/>
      <c r="I260" s="25">
        <f t="shared" si="12"/>
        <v>0</v>
      </c>
      <c r="J260" s="24"/>
      <c r="K260" s="38"/>
    </row>
    <row r="261" spans="1:11" ht="15.75" customHeight="1">
      <c r="A261" s="32"/>
      <c r="B261" s="33" t="s">
        <v>220</v>
      </c>
      <c r="C261" s="32"/>
      <c r="D261" s="33"/>
      <c r="E261" s="33"/>
      <c r="F261" s="33"/>
      <c r="G261" s="33"/>
      <c r="H261" s="33"/>
      <c r="I261" s="35">
        <f t="shared" si="12"/>
        <v>0</v>
      </c>
      <c r="J261" s="26"/>
      <c r="K261" s="27"/>
    </row>
    <row r="262" spans="1:11" ht="15.75" customHeight="1" thickBot="1">
      <c r="A262" s="28"/>
      <c r="B262" s="20" t="s">
        <v>221</v>
      </c>
      <c r="C262" s="28"/>
      <c r="D262" s="20"/>
      <c r="E262" s="20"/>
      <c r="F262" s="20"/>
      <c r="G262" s="20"/>
      <c r="H262" s="20"/>
      <c r="I262" s="30">
        <f t="shared" si="12"/>
        <v>0</v>
      </c>
      <c r="J262" s="20"/>
      <c r="K262" s="31"/>
    </row>
    <row r="263" spans="1:11" ht="15.75" customHeight="1">
      <c r="A263" s="32" t="s">
        <v>222</v>
      </c>
      <c r="B263" s="33" t="s">
        <v>223</v>
      </c>
      <c r="C263" s="32"/>
      <c r="D263" s="33"/>
      <c r="E263" s="33"/>
      <c r="F263" s="33"/>
      <c r="G263" s="33"/>
      <c r="H263" s="33"/>
      <c r="I263" s="35">
        <f t="shared" si="12"/>
        <v>0</v>
      </c>
      <c r="J263" s="26"/>
      <c r="K263" s="27"/>
    </row>
    <row r="264" spans="1:11" ht="15.75" customHeight="1" thickBot="1">
      <c r="A264" s="28"/>
      <c r="B264" s="20" t="s">
        <v>224</v>
      </c>
      <c r="C264" s="28"/>
      <c r="D264" s="20"/>
      <c r="E264" s="20"/>
      <c r="F264" s="20"/>
      <c r="G264" s="20"/>
      <c r="H264" s="20"/>
      <c r="I264" s="30">
        <f t="shared" si="12"/>
        <v>0</v>
      </c>
      <c r="J264" s="20"/>
      <c r="K264" s="31"/>
    </row>
    <row r="265" spans="1:11" ht="15.75" customHeight="1" thickBot="1">
      <c r="A265" s="39" t="s">
        <v>182</v>
      </c>
      <c r="B265" s="40"/>
      <c r="C265" s="28">
        <f aca="true" t="shared" si="13" ref="C265:H265">SUM(C239:C264)</f>
        <v>0</v>
      </c>
      <c r="D265" s="20">
        <f t="shared" si="13"/>
        <v>0</v>
      </c>
      <c r="E265" s="20">
        <f t="shared" si="13"/>
        <v>10</v>
      </c>
      <c r="F265" s="20">
        <f t="shared" si="13"/>
        <v>0.25</v>
      </c>
      <c r="G265" s="20">
        <f t="shared" si="13"/>
        <v>20</v>
      </c>
      <c r="H265" s="20">
        <f t="shared" si="13"/>
        <v>0</v>
      </c>
      <c r="I265" s="30">
        <f t="shared" si="12"/>
        <v>30.25</v>
      </c>
      <c r="J265" s="20">
        <f>SUM(J239:J264)</f>
        <v>0</v>
      </c>
      <c r="K265" s="31">
        <f>SUM(K239:K264)</f>
        <v>0</v>
      </c>
    </row>
    <row r="266" spans="1:11" ht="15.75" customHeight="1">
      <c r="A266" s="2"/>
      <c r="B266" s="2"/>
      <c r="C266" s="5"/>
      <c r="D266" s="5"/>
      <c r="E266" s="5"/>
      <c r="F266" s="5"/>
      <c r="G266" s="5"/>
      <c r="H266" s="5"/>
      <c r="I266" s="2"/>
      <c r="J266" s="5"/>
      <c r="K266" s="42"/>
    </row>
    <row r="267" spans="1:11" ht="15.75" customHeight="1">
      <c r="A267" s="2"/>
      <c r="B267" s="2"/>
      <c r="C267" s="5"/>
      <c r="D267" s="5"/>
      <c r="E267" s="5"/>
      <c r="F267" s="5"/>
      <c r="G267" s="5"/>
      <c r="H267" s="5"/>
      <c r="I267" s="2"/>
      <c r="J267" s="5"/>
      <c r="K267" s="42"/>
    </row>
    <row r="268" spans="1:11" ht="15.75" customHeight="1">
      <c r="A268" s="2"/>
      <c r="B268" s="2"/>
      <c r="C268" s="5"/>
      <c r="D268" s="5"/>
      <c r="E268" s="5"/>
      <c r="F268" s="5"/>
      <c r="G268" s="5"/>
      <c r="H268" s="5"/>
      <c r="I268" s="2"/>
      <c r="J268" s="5"/>
      <c r="K268" s="42"/>
    </row>
    <row r="269" spans="1:9" ht="15.75" customHeight="1">
      <c r="A269" s="1" t="s">
        <v>169</v>
      </c>
      <c r="B269" s="2"/>
      <c r="C269" s="3"/>
      <c r="E269" s="5"/>
      <c r="F269" s="6" t="s">
        <v>170</v>
      </c>
      <c r="G269" s="5"/>
      <c r="I269" s="2"/>
    </row>
    <row r="270" spans="1:9" ht="27" customHeight="1" thickBot="1">
      <c r="A270" s="1" t="s">
        <v>171</v>
      </c>
      <c r="C270" s="3"/>
      <c r="D270" s="8" t="s">
        <v>172</v>
      </c>
      <c r="E270" s="9" t="s">
        <v>231</v>
      </c>
      <c r="H270" s="5"/>
      <c r="I270" s="2"/>
    </row>
    <row r="271" spans="1:11" ht="15.75" customHeight="1">
      <c r="A271" s="10" t="s">
        <v>174</v>
      </c>
      <c r="B271" s="11" t="s">
        <v>175</v>
      </c>
      <c r="C271" s="12" t="s">
        <v>176</v>
      </c>
      <c r="D271" s="13" t="s">
        <v>177</v>
      </c>
      <c r="E271" s="13" t="s">
        <v>178</v>
      </c>
      <c r="F271" s="13" t="s">
        <v>179</v>
      </c>
      <c r="G271" s="13" t="s">
        <v>180</v>
      </c>
      <c r="H271" s="13" t="s">
        <v>181</v>
      </c>
      <c r="I271" s="11" t="s">
        <v>182</v>
      </c>
      <c r="J271" s="14" t="s">
        <v>183</v>
      </c>
      <c r="K271" s="15"/>
    </row>
    <row r="272" spans="1:11" ht="15.75" customHeight="1" thickBot="1">
      <c r="A272" s="16"/>
      <c r="B272" s="17"/>
      <c r="C272" s="18"/>
      <c r="D272" s="19"/>
      <c r="E272" s="19"/>
      <c r="F272" s="19"/>
      <c r="G272" s="19"/>
      <c r="H272" s="19"/>
      <c r="I272" s="17"/>
      <c r="J272" s="20" t="s">
        <v>184</v>
      </c>
      <c r="K272" s="21" t="s">
        <v>185</v>
      </c>
    </row>
    <row r="273" spans="1:11" ht="15.75" customHeight="1">
      <c r="A273" s="22" t="s">
        <v>186</v>
      </c>
      <c r="B273" s="23" t="s">
        <v>187</v>
      </c>
      <c r="C273" s="22"/>
      <c r="D273" s="24"/>
      <c r="E273" s="24"/>
      <c r="F273" s="24"/>
      <c r="G273" s="24"/>
      <c r="H273" s="24"/>
      <c r="I273" s="25">
        <f aca="true" t="shared" si="14" ref="I273:I299">SUM(C273:H273)</f>
        <v>0</v>
      </c>
      <c r="J273" s="26"/>
      <c r="K273" s="27"/>
    </row>
    <row r="274" spans="1:11" ht="15.75" customHeight="1" thickBot="1">
      <c r="A274" s="28"/>
      <c r="B274" s="20" t="s">
        <v>188</v>
      </c>
      <c r="C274" s="28"/>
      <c r="D274" s="20"/>
      <c r="E274" s="29"/>
      <c r="F274" s="20"/>
      <c r="G274" s="20"/>
      <c r="H274" s="20"/>
      <c r="I274" s="30">
        <f t="shared" si="14"/>
        <v>0</v>
      </c>
      <c r="J274" s="20"/>
      <c r="K274" s="31"/>
    </row>
    <row r="275" spans="1:11" ht="15.75" customHeight="1">
      <c r="A275" s="32" t="s">
        <v>189</v>
      </c>
      <c r="B275" s="33" t="s">
        <v>190</v>
      </c>
      <c r="C275" s="32"/>
      <c r="D275" s="33"/>
      <c r="E275" s="34"/>
      <c r="F275" s="33"/>
      <c r="G275" s="33"/>
      <c r="H275" s="33"/>
      <c r="I275" s="35">
        <f t="shared" si="14"/>
        <v>0</v>
      </c>
      <c r="J275" s="26"/>
      <c r="K275" s="27"/>
    </row>
    <row r="276" spans="1:11" ht="15.75" customHeight="1" thickBot="1">
      <c r="A276" s="28"/>
      <c r="B276" s="20" t="s">
        <v>191</v>
      </c>
      <c r="C276" s="28"/>
      <c r="D276" s="20"/>
      <c r="E276" s="20"/>
      <c r="F276" s="20"/>
      <c r="G276" s="20"/>
      <c r="H276" s="20"/>
      <c r="I276" s="30">
        <f t="shared" si="14"/>
        <v>0</v>
      </c>
      <c r="J276" s="20"/>
      <c r="K276" s="31"/>
    </row>
    <row r="277" spans="1:11" ht="15.75" customHeight="1">
      <c r="A277" s="32" t="s">
        <v>192</v>
      </c>
      <c r="B277" s="33" t="s">
        <v>193</v>
      </c>
      <c r="C277" s="32"/>
      <c r="D277" s="33"/>
      <c r="E277" s="33"/>
      <c r="F277" s="33"/>
      <c r="G277" s="33"/>
      <c r="H277" s="33"/>
      <c r="I277" s="35">
        <f t="shared" si="14"/>
        <v>0</v>
      </c>
      <c r="J277" s="26"/>
      <c r="K277" s="27"/>
    </row>
    <row r="278" spans="1:11" ht="15.75" customHeight="1" thickBot="1">
      <c r="A278" s="32"/>
      <c r="B278" s="33" t="s">
        <v>194</v>
      </c>
      <c r="C278" s="36"/>
      <c r="D278" s="26"/>
      <c r="E278" s="26"/>
      <c r="F278" s="26"/>
      <c r="G278" s="26"/>
      <c r="H278" s="26"/>
      <c r="I278" s="37">
        <f t="shared" si="14"/>
        <v>0</v>
      </c>
      <c r="J278" s="26"/>
      <c r="K278" s="27"/>
    </row>
    <row r="279" spans="1:11" ht="15.75" customHeight="1">
      <c r="A279" s="22" t="s">
        <v>195</v>
      </c>
      <c r="B279" s="24" t="s">
        <v>196</v>
      </c>
      <c r="C279" s="22"/>
      <c r="D279" s="24"/>
      <c r="E279" s="24"/>
      <c r="F279" s="24"/>
      <c r="G279" s="24"/>
      <c r="H279" s="24"/>
      <c r="I279" s="25">
        <f t="shared" si="14"/>
        <v>0</v>
      </c>
      <c r="J279" s="24"/>
      <c r="K279" s="38"/>
    </row>
    <row r="280" spans="1:11" ht="15.75" customHeight="1" thickBot="1">
      <c r="A280" s="32"/>
      <c r="B280" s="33" t="s">
        <v>197</v>
      </c>
      <c r="C280" s="32"/>
      <c r="D280" s="33"/>
      <c r="E280" s="33"/>
      <c r="F280" s="33"/>
      <c r="G280" s="33"/>
      <c r="H280" s="33"/>
      <c r="I280" s="35">
        <f t="shared" si="14"/>
        <v>0</v>
      </c>
      <c r="J280" s="26"/>
      <c r="K280" s="27"/>
    </row>
    <row r="281" spans="1:11" ht="15.75" customHeight="1">
      <c r="A281" s="22" t="s">
        <v>198</v>
      </c>
      <c r="B281" s="24" t="s">
        <v>199</v>
      </c>
      <c r="C281" s="22"/>
      <c r="D281" s="24"/>
      <c r="E281" s="24"/>
      <c r="F281" s="24"/>
      <c r="G281" s="24"/>
      <c r="H281" s="24"/>
      <c r="I281" s="25">
        <f t="shared" si="14"/>
        <v>0</v>
      </c>
      <c r="J281" s="24"/>
      <c r="K281" s="38"/>
    </row>
    <row r="282" spans="1:11" ht="15.75" customHeight="1" thickBot="1">
      <c r="A282" s="32"/>
      <c r="B282" s="33" t="s">
        <v>200</v>
      </c>
      <c r="C282" s="32"/>
      <c r="D282" s="33"/>
      <c r="E282" s="33"/>
      <c r="F282" s="33"/>
      <c r="G282" s="33"/>
      <c r="H282" s="33"/>
      <c r="I282" s="35">
        <f t="shared" si="14"/>
        <v>0</v>
      </c>
      <c r="J282" s="26"/>
      <c r="K282" s="27"/>
    </row>
    <row r="283" spans="1:11" ht="15.75" customHeight="1">
      <c r="A283" s="22" t="s">
        <v>201</v>
      </c>
      <c r="B283" s="24" t="s">
        <v>202</v>
      </c>
      <c r="C283" s="22"/>
      <c r="D283" s="24"/>
      <c r="E283" s="24"/>
      <c r="F283" s="24"/>
      <c r="G283" s="24"/>
      <c r="H283" s="24"/>
      <c r="I283" s="25">
        <f t="shared" si="14"/>
        <v>0</v>
      </c>
      <c r="J283" s="24"/>
      <c r="K283" s="38"/>
    </row>
    <row r="284" spans="1:11" ht="15.75" customHeight="1">
      <c r="A284" s="32"/>
      <c r="B284" s="33" t="s">
        <v>203</v>
      </c>
      <c r="C284" s="32"/>
      <c r="D284" s="33"/>
      <c r="E284" s="33"/>
      <c r="F284" s="33"/>
      <c r="G284" s="33"/>
      <c r="H284" s="33"/>
      <c r="I284" s="35">
        <f t="shared" si="14"/>
        <v>0</v>
      </c>
      <c r="J284" s="26"/>
      <c r="K284" s="27"/>
    </row>
    <row r="285" spans="1:11" ht="15.75" customHeight="1" thickBot="1">
      <c r="A285" s="28"/>
      <c r="B285" s="20" t="s">
        <v>204</v>
      </c>
      <c r="C285" s="28"/>
      <c r="D285" s="20"/>
      <c r="E285" s="20"/>
      <c r="F285" s="20"/>
      <c r="G285" s="20"/>
      <c r="H285" s="20"/>
      <c r="I285" s="30">
        <f t="shared" si="14"/>
        <v>0</v>
      </c>
      <c r="J285" s="20"/>
      <c r="K285" s="31"/>
    </row>
    <row r="286" spans="1:11" ht="15.75" customHeight="1">
      <c r="A286" s="32" t="s">
        <v>205</v>
      </c>
      <c r="B286" s="33" t="s">
        <v>206</v>
      </c>
      <c r="C286" s="32"/>
      <c r="D286" s="33"/>
      <c r="E286" s="33"/>
      <c r="F286" s="33"/>
      <c r="G286" s="33"/>
      <c r="H286" s="33"/>
      <c r="I286" s="35">
        <f t="shared" si="14"/>
        <v>0</v>
      </c>
      <c r="J286" s="26"/>
      <c r="K286" s="27"/>
    </row>
    <row r="287" spans="1:11" ht="15.75" customHeight="1" thickBot="1">
      <c r="A287" s="28"/>
      <c r="B287" s="20" t="s">
        <v>207</v>
      </c>
      <c r="C287" s="28"/>
      <c r="D287" s="20"/>
      <c r="E287" s="20"/>
      <c r="F287" s="20"/>
      <c r="G287" s="20">
        <v>0.75</v>
      </c>
      <c r="H287" s="20"/>
      <c r="I287" s="30">
        <f t="shared" si="14"/>
        <v>0.75</v>
      </c>
      <c r="J287" s="20"/>
      <c r="K287" s="31"/>
    </row>
    <row r="288" spans="1:11" ht="15.75" customHeight="1">
      <c r="A288" s="32" t="s">
        <v>209</v>
      </c>
      <c r="B288" s="33" t="s">
        <v>210</v>
      </c>
      <c r="C288" s="32"/>
      <c r="D288" s="33"/>
      <c r="E288" s="33"/>
      <c r="F288" s="33"/>
      <c r="G288" s="33"/>
      <c r="H288" s="33"/>
      <c r="I288" s="35">
        <f t="shared" si="14"/>
        <v>0</v>
      </c>
      <c r="J288" s="26"/>
      <c r="K288" s="27"/>
    </row>
    <row r="289" spans="1:11" ht="15.75" customHeight="1" thickBot="1">
      <c r="A289" s="32"/>
      <c r="B289" s="33" t="s">
        <v>211</v>
      </c>
      <c r="C289" s="36"/>
      <c r="D289" s="26"/>
      <c r="E289" s="26"/>
      <c r="F289" s="26"/>
      <c r="G289" s="26"/>
      <c r="H289" s="26"/>
      <c r="I289" s="37">
        <f t="shared" si="14"/>
        <v>0</v>
      </c>
      <c r="J289" s="26"/>
      <c r="K289" s="27"/>
    </row>
    <row r="290" spans="1:11" ht="15.75" customHeight="1">
      <c r="A290" s="22" t="s">
        <v>212</v>
      </c>
      <c r="B290" s="24" t="s">
        <v>213</v>
      </c>
      <c r="C290" s="22"/>
      <c r="D290" s="24"/>
      <c r="E290" s="24"/>
      <c r="F290" s="24"/>
      <c r="G290" s="24"/>
      <c r="H290" s="24"/>
      <c r="I290" s="25">
        <f t="shared" si="14"/>
        <v>0</v>
      </c>
      <c r="J290" s="24"/>
      <c r="K290" s="38"/>
    </row>
    <row r="291" spans="1:11" ht="15.75" customHeight="1" thickBot="1">
      <c r="A291" s="32"/>
      <c r="B291" s="33" t="s">
        <v>214</v>
      </c>
      <c r="C291" s="32"/>
      <c r="D291" s="33"/>
      <c r="E291" s="33"/>
      <c r="F291" s="33"/>
      <c r="G291" s="33"/>
      <c r="H291" s="33"/>
      <c r="I291" s="35">
        <f t="shared" si="14"/>
        <v>0</v>
      </c>
      <c r="J291" s="26"/>
      <c r="K291" s="27"/>
    </row>
    <row r="292" spans="1:11" ht="15.75" customHeight="1">
      <c r="A292" s="22" t="s">
        <v>215</v>
      </c>
      <c r="B292" s="24" t="s">
        <v>216</v>
      </c>
      <c r="C292" s="22"/>
      <c r="D292" s="24"/>
      <c r="E292" s="24"/>
      <c r="F292" s="24"/>
      <c r="G292" s="24"/>
      <c r="H292" s="24"/>
      <c r="I292" s="25">
        <f t="shared" si="14"/>
        <v>0</v>
      </c>
      <c r="J292" s="24"/>
      <c r="K292" s="38"/>
    </row>
    <row r="293" spans="1:11" ht="15.75" customHeight="1" thickBot="1">
      <c r="A293" s="32"/>
      <c r="B293" s="33" t="s">
        <v>217</v>
      </c>
      <c r="C293" s="32"/>
      <c r="D293" s="33"/>
      <c r="E293" s="33"/>
      <c r="F293" s="33"/>
      <c r="G293" s="33"/>
      <c r="H293" s="33"/>
      <c r="I293" s="35">
        <f t="shared" si="14"/>
        <v>0</v>
      </c>
      <c r="J293" s="26"/>
      <c r="K293" s="27"/>
    </row>
    <row r="294" spans="1:11" ht="15.75" customHeight="1">
      <c r="A294" s="22" t="s">
        <v>218</v>
      </c>
      <c r="B294" s="24" t="s">
        <v>219</v>
      </c>
      <c r="C294" s="22"/>
      <c r="D294" s="24"/>
      <c r="E294" s="24"/>
      <c r="F294" s="24"/>
      <c r="G294" s="24"/>
      <c r="H294" s="24"/>
      <c r="I294" s="25">
        <f t="shared" si="14"/>
        <v>0</v>
      </c>
      <c r="J294" s="24"/>
      <c r="K294" s="38"/>
    </row>
    <row r="295" spans="1:11" ht="15.75" customHeight="1">
      <c r="A295" s="32"/>
      <c r="B295" s="33" t="s">
        <v>220</v>
      </c>
      <c r="C295" s="32"/>
      <c r="D295" s="33"/>
      <c r="E295" s="33"/>
      <c r="F295" s="33"/>
      <c r="G295" s="33"/>
      <c r="H295" s="33"/>
      <c r="I295" s="35">
        <f t="shared" si="14"/>
        <v>0</v>
      </c>
      <c r="J295" s="26"/>
      <c r="K295" s="27"/>
    </row>
    <row r="296" spans="1:11" ht="15.75" customHeight="1" thickBot="1">
      <c r="A296" s="28"/>
      <c r="B296" s="20" t="s">
        <v>221</v>
      </c>
      <c r="C296" s="28"/>
      <c r="D296" s="20"/>
      <c r="E296" s="20"/>
      <c r="F296" s="20"/>
      <c r="G296" s="20"/>
      <c r="H296" s="20"/>
      <c r="I296" s="30">
        <f t="shared" si="14"/>
        <v>0</v>
      </c>
      <c r="J296" s="20"/>
      <c r="K296" s="31"/>
    </row>
    <row r="297" spans="1:11" ht="15.75" customHeight="1">
      <c r="A297" s="32" t="s">
        <v>222</v>
      </c>
      <c r="B297" s="33" t="s">
        <v>223</v>
      </c>
      <c r="C297" s="32"/>
      <c r="D297" s="33"/>
      <c r="E297" s="33"/>
      <c r="F297" s="33">
        <v>3</v>
      </c>
      <c r="G297" s="33"/>
      <c r="H297" s="33"/>
      <c r="I297" s="35">
        <f t="shared" si="14"/>
        <v>3</v>
      </c>
      <c r="J297" s="26"/>
      <c r="K297" s="27"/>
    </row>
    <row r="298" spans="1:11" ht="15.75" customHeight="1" thickBot="1">
      <c r="A298" s="28"/>
      <c r="B298" s="20" t="s">
        <v>224</v>
      </c>
      <c r="C298" s="28"/>
      <c r="D298" s="20"/>
      <c r="E298" s="20"/>
      <c r="F298" s="20">
        <v>0.25</v>
      </c>
      <c r="G298" s="20"/>
      <c r="H298" s="20"/>
      <c r="I298" s="30">
        <f t="shared" si="14"/>
        <v>0.25</v>
      </c>
      <c r="J298" s="20"/>
      <c r="K298" s="31"/>
    </row>
    <row r="299" spans="1:11" ht="15.75" customHeight="1" thickBot="1">
      <c r="A299" s="39" t="s">
        <v>182</v>
      </c>
      <c r="B299" s="40"/>
      <c r="C299" s="28">
        <f aca="true" t="shared" si="15" ref="C299:H299">SUM(C273:C298)</f>
        <v>0</v>
      </c>
      <c r="D299" s="20">
        <f t="shared" si="15"/>
        <v>0</v>
      </c>
      <c r="E299" s="20">
        <f t="shared" si="15"/>
        <v>0</v>
      </c>
      <c r="F299" s="20">
        <f t="shared" si="15"/>
        <v>3.25</v>
      </c>
      <c r="G299" s="20">
        <f t="shared" si="15"/>
        <v>0.75</v>
      </c>
      <c r="H299" s="20">
        <f t="shared" si="15"/>
        <v>0</v>
      </c>
      <c r="I299" s="30">
        <f t="shared" si="14"/>
        <v>4</v>
      </c>
      <c r="J299" s="20">
        <f>SUM(J273:J298)</f>
        <v>0</v>
      </c>
      <c r="K299" s="31">
        <f>SUM(K273:K298)</f>
        <v>0</v>
      </c>
    </row>
    <row r="303" spans="1:9" ht="15.75" customHeight="1">
      <c r="A303" s="1" t="s">
        <v>169</v>
      </c>
      <c r="B303" s="2"/>
      <c r="C303" s="3"/>
      <c r="E303" s="5"/>
      <c r="F303" s="6" t="s">
        <v>170</v>
      </c>
      <c r="G303" s="5"/>
      <c r="I303" s="2"/>
    </row>
    <row r="304" spans="1:9" ht="27" customHeight="1" thickBot="1">
      <c r="A304" s="1" t="s">
        <v>171</v>
      </c>
      <c r="C304" s="3"/>
      <c r="D304" s="8" t="s">
        <v>172</v>
      </c>
      <c r="E304" s="41" t="s">
        <v>232</v>
      </c>
      <c r="H304" s="5"/>
      <c r="I304" s="2"/>
    </row>
    <row r="305" spans="1:11" ht="15.75" customHeight="1">
      <c r="A305" s="10" t="s">
        <v>174</v>
      </c>
      <c r="B305" s="11" t="s">
        <v>175</v>
      </c>
      <c r="C305" s="12" t="s">
        <v>176</v>
      </c>
      <c r="D305" s="13" t="s">
        <v>177</v>
      </c>
      <c r="E305" s="13" t="s">
        <v>178</v>
      </c>
      <c r="F305" s="13" t="s">
        <v>179</v>
      </c>
      <c r="G305" s="13" t="s">
        <v>180</v>
      </c>
      <c r="H305" s="13" t="s">
        <v>181</v>
      </c>
      <c r="I305" s="11" t="s">
        <v>182</v>
      </c>
      <c r="J305" s="14" t="s">
        <v>183</v>
      </c>
      <c r="K305" s="15"/>
    </row>
    <row r="306" spans="1:11" ht="15.75" customHeight="1" thickBot="1">
      <c r="A306" s="16"/>
      <c r="B306" s="17"/>
      <c r="C306" s="18"/>
      <c r="D306" s="19"/>
      <c r="E306" s="19"/>
      <c r="F306" s="19"/>
      <c r="G306" s="19"/>
      <c r="H306" s="19"/>
      <c r="I306" s="17"/>
      <c r="J306" s="20" t="s">
        <v>184</v>
      </c>
      <c r="K306" s="21" t="s">
        <v>185</v>
      </c>
    </row>
    <row r="307" spans="1:11" ht="15.75" customHeight="1">
      <c r="A307" s="22" t="s">
        <v>186</v>
      </c>
      <c r="B307" s="23" t="s">
        <v>187</v>
      </c>
      <c r="C307" s="22"/>
      <c r="D307" s="24"/>
      <c r="E307" s="24"/>
      <c r="F307" s="24"/>
      <c r="G307" s="24"/>
      <c r="H307" s="24"/>
      <c r="I307" s="25">
        <f aca="true" t="shared" si="16" ref="I307:I333">SUM(C307:H307)</f>
        <v>0</v>
      </c>
      <c r="J307" s="26"/>
      <c r="K307" s="27"/>
    </row>
    <row r="308" spans="1:11" ht="15.75" customHeight="1" thickBot="1">
      <c r="A308" s="28"/>
      <c r="B308" s="20" t="s">
        <v>188</v>
      </c>
      <c r="C308" s="28"/>
      <c r="D308" s="20"/>
      <c r="E308" s="29"/>
      <c r="F308" s="20"/>
      <c r="G308" s="20"/>
      <c r="H308" s="20"/>
      <c r="I308" s="30">
        <f t="shared" si="16"/>
        <v>0</v>
      </c>
      <c r="J308" s="20"/>
      <c r="K308" s="31"/>
    </row>
    <row r="309" spans="1:11" ht="15.75" customHeight="1">
      <c r="A309" s="32" t="s">
        <v>189</v>
      </c>
      <c r="B309" s="33" t="s">
        <v>190</v>
      </c>
      <c r="C309" s="32"/>
      <c r="D309" s="33"/>
      <c r="E309" s="34"/>
      <c r="F309" s="33"/>
      <c r="G309" s="33"/>
      <c r="H309" s="33"/>
      <c r="I309" s="35">
        <f t="shared" si="16"/>
        <v>0</v>
      </c>
      <c r="J309" s="26"/>
      <c r="K309" s="27"/>
    </row>
    <row r="310" spans="1:11" ht="15.75" customHeight="1" thickBot="1">
      <c r="A310" s="28"/>
      <c r="B310" s="20" t="s">
        <v>191</v>
      </c>
      <c r="C310" s="28"/>
      <c r="D310" s="20"/>
      <c r="E310" s="20"/>
      <c r="F310" s="20"/>
      <c r="G310" s="20"/>
      <c r="H310" s="20"/>
      <c r="I310" s="30">
        <f t="shared" si="16"/>
        <v>0</v>
      </c>
      <c r="J310" s="20"/>
      <c r="K310" s="31"/>
    </row>
    <row r="311" spans="1:11" ht="15.75" customHeight="1">
      <c r="A311" s="32" t="s">
        <v>192</v>
      </c>
      <c r="B311" s="33" t="s">
        <v>193</v>
      </c>
      <c r="C311" s="32"/>
      <c r="D311" s="33"/>
      <c r="E311" s="33"/>
      <c r="F311" s="33"/>
      <c r="G311" s="33"/>
      <c r="H311" s="33"/>
      <c r="I311" s="35">
        <f t="shared" si="16"/>
        <v>0</v>
      </c>
      <c r="J311" s="26"/>
      <c r="K311" s="27"/>
    </row>
    <row r="312" spans="1:11" ht="15.75" customHeight="1" thickBot="1">
      <c r="A312" s="32"/>
      <c r="B312" s="33" t="s">
        <v>194</v>
      </c>
      <c r="C312" s="36"/>
      <c r="D312" s="26"/>
      <c r="E312" s="26"/>
      <c r="F312" s="26"/>
      <c r="G312" s="26"/>
      <c r="H312" s="26"/>
      <c r="I312" s="37">
        <f t="shared" si="16"/>
        <v>0</v>
      </c>
      <c r="J312" s="26"/>
      <c r="K312" s="27"/>
    </row>
    <row r="313" spans="1:11" ht="15.75" customHeight="1">
      <c r="A313" s="22" t="s">
        <v>195</v>
      </c>
      <c r="B313" s="24" t="s">
        <v>196</v>
      </c>
      <c r="C313" s="22"/>
      <c r="D313" s="24"/>
      <c r="E313" s="24"/>
      <c r="F313" s="24"/>
      <c r="G313" s="24"/>
      <c r="H313" s="24"/>
      <c r="I313" s="25">
        <f t="shared" si="16"/>
        <v>0</v>
      </c>
      <c r="J313" s="24"/>
      <c r="K313" s="38"/>
    </row>
    <row r="314" spans="1:11" ht="15.75" customHeight="1" thickBot="1">
      <c r="A314" s="32"/>
      <c r="B314" s="33" t="s">
        <v>197</v>
      </c>
      <c r="C314" s="32"/>
      <c r="D314" s="33"/>
      <c r="E314" s="33"/>
      <c r="F314" s="33"/>
      <c r="G314" s="33"/>
      <c r="H314" s="33"/>
      <c r="I314" s="35">
        <f t="shared" si="16"/>
        <v>0</v>
      </c>
      <c r="J314" s="26"/>
      <c r="K314" s="27"/>
    </row>
    <row r="315" spans="1:11" ht="15.75" customHeight="1">
      <c r="A315" s="22" t="s">
        <v>198</v>
      </c>
      <c r="B315" s="24" t="s">
        <v>199</v>
      </c>
      <c r="C315" s="22"/>
      <c r="D315" s="24"/>
      <c r="E315" s="24"/>
      <c r="F315" s="24"/>
      <c r="G315" s="24"/>
      <c r="H315" s="24"/>
      <c r="I315" s="25">
        <f t="shared" si="16"/>
        <v>0</v>
      </c>
      <c r="J315" s="24"/>
      <c r="K315" s="38"/>
    </row>
    <row r="316" spans="1:11" ht="15.75" customHeight="1" thickBot="1">
      <c r="A316" s="32"/>
      <c r="B316" s="33" t="s">
        <v>200</v>
      </c>
      <c r="C316" s="32"/>
      <c r="D316" s="33"/>
      <c r="E316" s="33"/>
      <c r="F316" s="33"/>
      <c r="G316" s="33"/>
      <c r="H316" s="33"/>
      <c r="I316" s="35">
        <f t="shared" si="16"/>
        <v>0</v>
      </c>
      <c r="J316" s="26"/>
      <c r="K316" s="27"/>
    </row>
    <row r="317" spans="1:11" ht="15.75" customHeight="1">
      <c r="A317" s="22" t="s">
        <v>201</v>
      </c>
      <c r="B317" s="24" t="s">
        <v>202</v>
      </c>
      <c r="C317" s="22"/>
      <c r="D317" s="24"/>
      <c r="E317" s="24"/>
      <c r="F317" s="24"/>
      <c r="G317" s="24"/>
      <c r="H317" s="24"/>
      <c r="I317" s="25">
        <f t="shared" si="16"/>
        <v>0</v>
      </c>
      <c r="J317" s="24"/>
      <c r="K317" s="38"/>
    </row>
    <row r="318" spans="1:11" ht="15.75" customHeight="1">
      <c r="A318" s="32"/>
      <c r="B318" s="33" t="s">
        <v>203</v>
      </c>
      <c r="C318" s="32"/>
      <c r="D318" s="33"/>
      <c r="E318" s="33"/>
      <c r="F318" s="33"/>
      <c r="G318" s="33"/>
      <c r="H318" s="33"/>
      <c r="I318" s="35">
        <f t="shared" si="16"/>
        <v>0</v>
      </c>
      <c r="J318" s="26"/>
      <c r="K318" s="27"/>
    </row>
    <row r="319" spans="1:11" ht="15.75" customHeight="1" thickBot="1">
      <c r="A319" s="28"/>
      <c r="B319" s="20" t="s">
        <v>204</v>
      </c>
      <c r="C319" s="28"/>
      <c r="D319" s="20"/>
      <c r="E319" s="20"/>
      <c r="F319" s="20"/>
      <c r="G319" s="20"/>
      <c r="H319" s="20"/>
      <c r="I319" s="30">
        <f t="shared" si="16"/>
        <v>0</v>
      </c>
      <c r="J319" s="20"/>
      <c r="K319" s="31"/>
    </row>
    <row r="320" spans="1:11" ht="15.75" customHeight="1">
      <c r="A320" s="32" t="s">
        <v>205</v>
      </c>
      <c r="B320" s="33" t="s">
        <v>206</v>
      </c>
      <c r="C320" s="32"/>
      <c r="D320" s="33"/>
      <c r="E320" s="33"/>
      <c r="F320" s="33"/>
      <c r="G320" s="33"/>
      <c r="H320" s="33"/>
      <c r="I320" s="35">
        <f t="shared" si="16"/>
        <v>0</v>
      </c>
      <c r="J320" s="26"/>
      <c r="K320" s="27"/>
    </row>
    <row r="321" spans="1:11" ht="15.75" customHeight="1" thickBot="1">
      <c r="A321" s="28"/>
      <c r="B321" s="20" t="s">
        <v>207</v>
      </c>
      <c r="C321" s="28"/>
      <c r="D321" s="20"/>
      <c r="E321" s="20"/>
      <c r="F321" s="20"/>
      <c r="G321" s="20"/>
      <c r="H321" s="20"/>
      <c r="I321" s="30">
        <f t="shared" si="16"/>
        <v>0</v>
      </c>
      <c r="J321" s="20"/>
      <c r="K321" s="31"/>
    </row>
    <row r="322" spans="1:11" ht="15.75" customHeight="1">
      <c r="A322" s="32" t="s">
        <v>209</v>
      </c>
      <c r="B322" s="33" t="s">
        <v>210</v>
      </c>
      <c r="C322" s="32"/>
      <c r="D322" s="33"/>
      <c r="E322" s="33"/>
      <c r="F322" s="33"/>
      <c r="G322" s="33"/>
      <c r="H322" s="33"/>
      <c r="I322" s="35">
        <f t="shared" si="16"/>
        <v>0</v>
      </c>
      <c r="J322" s="26"/>
      <c r="K322" s="27"/>
    </row>
    <row r="323" spans="1:11" ht="15.75" customHeight="1" thickBot="1">
      <c r="A323" s="32"/>
      <c r="B323" s="33" t="s">
        <v>211</v>
      </c>
      <c r="C323" s="36"/>
      <c r="D323" s="26"/>
      <c r="E323" s="26"/>
      <c r="F323" s="26"/>
      <c r="G323" s="26"/>
      <c r="H323" s="26"/>
      <c r="I323" s="37">
        <f t="shared" si="16"/>
        <v>0</v>
      </c>
      <c r="J323" s="26"/>
      <c r="K323" s="27"/>
    </row>
    <row r="324" spans="1:11" ht="15.75" customHeight="1">
      <c r="A324" s="22" t="s">
        <v>212</v>
      </c>
      <c r="B324" s="24" t="s">
        <v>213</v>
      </c>
      <c r="C324" s="22"/>
      <c r="D324" s="24"/>
      <c r="E324" s="24">
        <v>3</v>
      </c>
      <c r="F324" s="24"/>
      <c r="G324" s="24"/>
      <c r="H324" s="24"/>
      <c r="I324" s="25">
        <f t="shared" si="16"/>
        <v>3</v>
      </c>
      <c r="J324" s="24"/>
      <c r="K324" s="38"/>
    </row>
    <row r="325" spans="1:11" ht="15.75" customHeight="1" thickBot="1">
      <c r="A325" s="32"/>
      <c r="B325" s="33" t="s">
        <v>214</v>
      </c>
      <c r="C325" s="32"/>
      <c r="D325" s="33"/>
      <c r="E325" s="33"/>
      <c r="F325" s="33"/>
      <c r="G325" s="33"/>
      <c r="H325" s="33"/>
      <c r="I325" s="35">
        <f t="shared" si="16"/>
        <v>0</v>
      </c>
      <c r="J325" s="26"/>
      <c r="K325" s="27"/>
    </row>
    <row r="326" spans="1:11" ht="15.75" customHeight="1">
      <c r="A326" s="22" t="s">
        <v>215</v>
      </c>
      <c r="B326" s="24" t="s">
        <v>216</v>
      </c>
      <c r="C326" s="22"/>
      <c r="D326" s="24"/>
      <c r="E326" s="24"/>
      <c r="F326" s="24">
        <v>0.25</v>
      </c>
      <c r="G326" s="24"/>
      <c r="H326" s="24"/>
      <c r="I326" s="25">
        <f t="shared" si="16"/>
        <v>0.25</v>
      </c>
      <c r="J326" s="24"/>
      <c r="K326" s="38"/>
    </row>
    <row r="327" spans="1:11" ht="15.75" customHeight="1" thickBot="1">
      <c r="A327" s="32"/>
      <c r="B327" s="33" t="s">
        <v>217</v>
      </c>
      <c r="C327" s="32"/>
      <c r="D327" s="33"/>
      <c r="E327" s="33"/>
      <c r="F327" s="33"/>
      <c r="G327" s="33"/>
      <c r="H327" s="33"/>
      <c r="I327" s="35">
        <f t="shared" si="16"/>
        <v>0</v>
      </c>
      <c r="J327" s="26"/>
      <c r="K327" s="27"/>
    </row>
    <row r="328" spans="1:11" ht="15.75" customHeight="1">
      <c r="A328" s="22" t="s">
        <v>218</v>
      </c>
      <c r="B328" s="24" t="s">
        <v>219</v>
      </c>
      <c r="C328" s="22"/>
      <c r="D328" s="24"/>
      <c r="E328" s="24"/>
      <c r="F328" s="24"/>
      <c r="G328" s="24"/>
      <c r="H328" s="24"/>
      <c r="I328" s="25">
        <f t="shared" si="16"/>
        <v>0</v>
      </c>
      <c r="J328" s="24"/>
      <c r="K328" s="38"/>
    </row>
    <row r="329" spans="1:11" ht="15.75" customHeight="1">
      <c r="A329" s="32"/>
      <c r="B329" s="33" t="s">
        <v>220</v>
      </c>
      <c r="C329" s="32"/>
      <c r="D329" s="33"/>
      <c r="E329" s="33"/>
      <c r="F329" s="33">
        <v>0.25</v>
      </c>
      <c r="G329" s="33"/>
      <c r="H329" s="33"/>
      <c r="I329" s="35">
        <f t="shared" si="16"/>
        <v>0.25</v>
      </c>
      <c r="J329" s="26"/>
      <c r="K329" s="27"/>
    </row>
    <row r="330" spans="1:11" ht="15.75" customHeight="1" thickBot="1">
      <c r="A330" s="28"/>
      <c r="B330" s="20" t="s">
        <v>221</v>
      </c>
      <c r="C330" s="28"/>
      <c r="D330" s="20"/>
      <c r="E330" s="20"/>
      <c r="F330" s="20"/>
      <c r="G330" s="20"/>
      <c r="H330" s="20"/>
      <c r="I330" s="30">
        <f t="shared" si="16"/>
        <v>0</v>
      </c>
      <c r="J330" s="20"/>
      <c r="K330" s="31"/>
    </row>
    <row r="331" spans="1:11" ht="15.75" customHeight="1">
      <c r="A331" s="32" t="s">
        <v>222</v>
      </c>
      <c r="B331" s="33" t="s">
        <v>223</v>
      </c>
      <c r="C331" s="32"/>
      <c r="D331" s="33"/>
      <c r="E331" s="33"/>
      <c r="F331" s="33">
        <v>0.25</v>
      </c>
      <c r="G331" s="33"/>
      <c r="H331" s="33"/>
      <c r="I331" s="35">
        <f t="shared" si="16"/>
        <v>0.25</v>
      </c>
      <c r="J331" s="26"/>
      <c r="K331" s="27"/>
    </row>
    <row r="332" spans="1:11" ht="15.75" customHeight="1" thickBot="1">
      <c r="A332" s="28"/>
      <c r="B332" s="20" t="s">
        <v>224</v>
      </c>
      <c r="C332" s="28"/>
      <c r="D332" s="20"/>
      <c r="E332" s="20"/>
      <c r="F332" s="20"/>
      <c r="G332" s="20"/>
      <c r="H332" s="20"/>
      <c r="I332" s="30">
        <f t="shared" si="16"/>
        <v>0</v>
      </c>
      <c r="J332" s="20"/>
      <c r="K332" s="31"/>
    </row>
    <row r="333" spans="1:11" ht="15.75" customHeight="1" thickBot="1">
      <c r="A333" s="39" t="s">
        <v>182</v>
      </c>
      <c r="B333" s="40"/>
      <c r="C333" s="28">
        <f aca="true" t="shared" si="17" ref="C333:H333">SUM(C307:C332)</f>
        <v>0</v>
      </c>
      <c r="D333" s="20">
        <f t="shared" si="17"/>
        <v>0</v>
      </c>
      <c r="E333" s="20">
        <f t="shared" si="17"/>
        <v>3</v>
      </c>
      <c r="F333" s="20">
        <f t="shared" si="17"/>
        <v>0.75</v>
      </c>
      <c r="G333" s="20">
        <f t="shared" si="17"/>
        <v>0</v>
      </c>
      <c r="H333" s="20">
        <f t="shared" si="17"/>
        <v>0</v>
      </c>
      <c r="I333" s="30">
        <f t="shared" si="16"/>
        <v>3.75</v>
      </c>
      <c r="J333" s="20">
        <f>SUM(J307:J332)</f>
        <v>0</v>
      </c>
      <c r="K333" s="31">
        <f>SUM(K307:K332)</f>
        <v>0</v>
      </c>
    </row>
    <row r="337" spans="1:9" ht="15.75" customHeight="1">
      <c r="A337" s="1" t="s">
        <v>169</v>
      </c>
      <c r="B337" s="2"/>
      <c r="C337" s="3"/>
      <c r="E337" s="5"/>
      <c r="F337" s="6" t="s">
        <v>170</v>
      </c>
      <c r="G337" s="5"/>
      <c r="I337" s="2"/>
    </row>
    <row r="338" spans="1:9" ht="27" customHeight="1" thickBot="1">
      <c r="A338" s="1" t="s">
        <v>171</v>
      </c>
      <c r="C338" s="3"/>
      <c r="D338" s="8" t="s">
        <v>172</v>
      </c>
      <c r="E338" s="9" t="s">
        <v>233</v>
      </c>
      <c r="H338" s="5"/>
      <c r="I338" s="2"/>
    </row>
    <row r="339" spans="1:11" ht="15.75" customHeight="1">
      <c r="A339" s="10" t="s">
        <v>174</v>
      </c>
      <c r="B339" s="11" t="s">
        <v>175</v>
      </c>
      <c r="C339" s="12" t="s">
        <v>176</v>
      </c>
      <c r="D339" s="13" t="s">
        <v>177</v>
      </c>
      <c r="E339" s="13" t="s">
        <v>178</v>
      </c>
      <c r="F339" s="13" t="s">
        <v>179</v>
      </c>
      <c r="G339" s="13" t="s">
        <v>180</v>
      </c>
      <c r="H339" s="13" t="s">
        <v>181</v>
      </c>
      <c r="I339" s="11" t="s">
        <v>182</v>
      </c>
      <c r="J339" s="14" t="s">
        <v>183</v>
      </c>
      <c r="K339" s="15"/>
    </row>
    <row r="340" spans="1:11" ht="15.75" customHeight="1" thickBot="1">
      <c r="A340" s="16"/>
      <c r="B340" s="17"/>
      <c r="C340" s="18"/>
      <c r="D340" s="19"/>
      <c r="E340" s="19"/>
      <c r="F340" s="19"/>
      <c r="G340" s="19"/>
      <c r="H340" s="19"/>
      <c r="I340" s="17"/>
      <c r="J340" s="20" t="s">
        <v>184</v>
      </c>
      <c r="K340" s="21" t="s">
        <v>185</v>
      </c>
    </row>
    <row r="341" spans="1:11" ht="15.75" customHeight="1">
      <c r="A341" s="22" t="s">
        <v>186</v>
      </c>
      <c r="B341" s="23" t="s">
        <v>187</v>
      </c>
      <c r="C341" s="22"/>
      <c r="D341" s="24"/>
      <c r="E341" s="24"/>
      <c r="F341" s="24"/>
      <c r="G341" s="24"/>
      <c r="H341" s="24"/>
      <c r="I341" s="25">
        <f aca="true" t="shared" si="18" ref="I341:I367">SUM(C341:H341)</f>
        <v>0</v>
      </c>
      <c r="J341" s="26"/>
      <c r="K341" s="27"/>
    </row>
    <row r="342" spans="1:11" ht="15.75" customHeight="1" thickBot="1">
      <c r="A342" s="28"/>
      <c r="B342" s="20" t="s">
        <v>188</v>
      </c>
      <c r="C342" s="28"/>
      <c r="D342" s="20"/>
      <c r="E342" s="29"/>
      <c r="F342" s="20"/>
      <c r="G342" s="20"/>
      <c r="H342" s="20"/>
      <c r="I342" s="30">
        <f t="shared" si="18"/>
        <v>0</v>
      </c>
      <c r="J342" s="20"/>
      <c r="K342" s="31"/>
    </row>
    <row r="343" spans="1:11" ht="15.75" customHeight="1">
      <c r="A343" s="32" t="s">
        <v>189</v>
      </c>
      <c r="B343" s="33" t="s">
        <v>190</v>
      </c>
      <c r="C343" s="32"/>
      <c r="D343" s="33"/>
      <c r="E343" s="34"/>
      <c r="F343" s="33"/>
      <c r="G343" s="33"/>
      <c r="H343" s="33"/>
      <c r="I343" s="35">
        <f t="shared" si="18"/>
        <v>0</v>
      </c>
      <c r="J343" s="26"/>
      <c r="K343" s="27"/>
    </row>
    <row r="344" spans="1:11" ht="15.75" customHeight="1" thickBot="1">
      <c r="A344" s="28"/>
      <c r="B344" s="20" t="s">
        <v>191</v>
      </c>
      <c r="C344" s="28"/>
      <c r="D344" s="20"/>
      <c r="E344" s="20"/>
      <c r="F344" s="20"/>
      <c r="G344" s="20"/>
      <c r="H344" s="20"/>
      <c r="I344" s="30">
        <f t="shared" si="18"/>
        <v>0</v>
      </c>
      <c r="J344" s="20"/>
      <c r="K344" s="31"/>
    </row>
    <row r="345" spans="1:11" ht="15.75" customHeight="1">
      <c r="A345" s="32" t="s">
        <v>192</v>
      </c>
      <c r="B345" s="33" t="s">
        <v>193</v>
      </c>
      <c r="C345" s="32"/>
      <c r="D345" s="33"/>
      <c r="E345" s="33"/>
      <c r="F345" s="33"/>
      <c r="G345" s="33"/>
      <c r="H345" s="33"/>
      <c r="I345" s="35">
        <f t="shared" si="18"/>
        <v>0</v>
      </c>
      <c r="J345" s="26"/>
      <c r="K345" s="27"/>
    </row>
    <row r="346" spans="1:11" ht="15.75" customHeight="1" thickBot="1">
      <c r="A346" s="32"/>
      <c r="B346" s="33" t="s">
        <v>194</v>
      </c>
      <c r="C346" s="36"/>
      <c r="D346" s="26"/>
      <c r="E346" s="26"/>
      <c r="F346" s="26"/>
      <c r="G346" s="26"/>
      <c r="H346" s="26"/>
      <c r="I346" s="37">
        <f t="shared" si="18"/>
        <v>0</v>
      </c>
      <c r="J346" s="26"/>
      <c r="K346" s="27"/>
    </row>
    <row r="347" spans="1:11" ht="15.75" customHeight="1">
      <c r="A347" s="22" t="s">
        <v>195</v>
      </c>
      <c r="B347" s="24" t="s">
        <v>196</v>
      </c>
      <c r="C347" s="22"/>
      <c r="D347" s="24"/>
      <c r="E347" s="24"/>
      <c r="F347" s="24"/>
      <c r="G347" s="24"/>
      <c r="H347" s="24"/>
      <c r="I347" s="25">
        <f t="shared" si="18"/>
        <v>0</v>
      </c>
      <c r="J347" s="24"/>
      <c r="K347" s="38"/>
    </row>
    <row r="348" spans="1:11" ht="15.75" customHeight="1" thickBot="1">
      <c r="A348" s="32"/>
      <c r="B348" s="33" t="s">
        <v>197</v>
      </c>
      <c r="C348" s="32"/>
      <c r="D348" s="33"/>
      <c r="E348" s="33"/>
      <c r="F348" s="33"/>
      <c r="G348" s="33"/>
      <c r="H348" s="33"/>
      <c r="I348" s="35">
        <f t="shared" si="18"/>
        <v>0</v>
      </c>
      <c r="J348" s="26"/>
      <c r="K348" s="27"/>
    </row>
    <row r="349" spans="1:11" ht="15.75" customHeight="1">
      <c r="A349" s="22" t="s">
        <v>198</v>
      </c>
      <c r="B349" s="24" t="s">
        <v>199</v>
      </c>
      <c r="C349" s="22"/>
      <c r="D349" s="24"/>
      <c r="E349" s="24"/>
      <c r="F349" s="24"/>
      <c r="G349" s="24"/>
      <c r="H349" s="24"/>
      <c r="I349" s="25">
        <f t="shared" si="18"/>
        <v>0</v>
      </c>
      <c r="J349" s="24"/>
      <c r="K349" s="38"/>
    </row>
    <row r="350" spans="1:11" ht="15.75" customHeight="1" thickBot="1">
      <c r="A350" s="32"/>
      <c r="B350" s="33" t="s">
        <v>200</v>
      </c>
      <c r="C350" s="32"/>
      <c r="D350" s="33"/>
      <c r="E350" s="33"/>
      <c r="F350" s="33"/>
      <c r="G350" s="33"/>
      <c r="H350" s="33"/>
      <c r="I350" s="35">
        <f t="shared" si="18"/>
        <v>0</v>
      </c>
      <c r="J350" s="26"/>
      <c r="K350" s="27"/>
    </row>
    <row r="351" spans="1:11" ht="15.75" customHeight="1">
      <c r="A351" s="22" t="s">
        <v>201</v>
      </c>
      <c r="B351" s="24" t="s">
        <v>202</v>
      </c>
      <c r="C351" s="22"/>
      <c r="D351" s="24"/>
      <c r="E351" s="24"/>
      <c r="F351" s="24"/>
      <c r="G351" s="24"/>
      <c r="H351" s="24"/>
      <c r="I351" s="25">
        <f t="shared" si="18"/>
        <v>0</v>
      </c>
      <c r="J351" s="24"/>
      <c r="K351" s="38"/>
    </row>
    <row r="352" spans="1:11" ht="15.75" customHeight="1">
      <c r="A352" s="32"/>
      <c r="B352" s="33" t="s">
        <v>203</v>
      </c>
      <c r="C352" s="32"/>
      <c r="D352" s="33"/>
      <c r="E352" s="33"/>
      <c r="F352" s="33"/>
      <c r="G352" s="33"/>
      <c r="H352" s="33"/>
      <c r="I352" s="35">
        <f t="shared" si="18"/>
        <v>0</v>
      </c>
      <c r="J352" s="26"/>
      <c r="K352" s="27"/>
    </row>
    <row r="353" spans="1:11" ht="15.75" customHeight="1" thickBot="1">
      <c r="A353" s="28"/>
      <c r="B353" s="20" t="s">
        <v>204</v>
      </c>
      <c r="C353" s="28"/>
      <c r="D353" s="20"/>
      <c r="E353" s="20"/>
      <c r="F353" s="20"/>
      <c r="G353" s="20"/>
      <c r="H353" s="20"/>
      <c r="I353" s="30">
        <f t="shared" si="18"/>
        <v>0</v>
      </c>
      <c r="J353" s="20"/>
      <c r="K353" s="31"/>
    </row>
    <row r="354" spans="1:11" ht="15.75" customHeight="1">
      <c r="A354" s="32" t="s">
        <v>205</v>
      </c>
      <c r="B354" s="33" t="s">
        <v>206</v>
      </c>
      <c r="C354" s="32"/>
      <c r="D354" s="33"/>
      <c r="E354" s="33"/>
      <c r="F354" s="33"/>
      <c r="G354" s="33"/>
      <c r="H354" s="33"/>
      <c r="I354" s="35">
        <f t="shared" si="18"/>
        <v>0</v>
      </c>
      <c r="J354" s="26"/>
      <c r="K354" s="27"/>
    </row>
    <row r="355" spans="1:11" ht="15.75" customHeight="1" thickBot="1">
      <c r="A355" s="28"/>
      <c r="B355" s="20" t="s">
        <v>207</v>
      </c>
      <c r="C355" s="28"/>
      <c r="D355" s="20"/>
      <c r="E355" s="20"/>
      <c r="F355" s="20"/>
      <c r="G355" s="20"/>
      <c r="H355" s="20"/>
      <c r="I355" s="30">
        <f t="shared" si="18"/>
        <v>0</v>
      </c>
      <c r="J355" s="20"/>
      <c r="K355" s="31"/>
    </row>
    <row r="356" spans="1:11" ht="15.75" customHeight="1">
      <c r="A356" s="32" t="s">
        <v>209</v>
      </c>
      <c r="B356" s="33" t="s">
        <v>210</v>
      </c>
      <c r="C356" s="32"/>
      <c r="D356" s="33"/>
      <c r="E356" s="33"/>
      <c r="F356" s="33"/>
      <c r="G356" s="33"/>
      <c r="H356" s="33"/>
      <c r="I356" s="35">
        <f t="shared" si="18"/>
        <v>0</v>
      </c>
      <c r="J356" s="26"/>
      <c r="K356" s="27"/>
    </row>
    <row r="357" spans="1:11" ht="15.75" customHeight="1" thickBot="1">
      <c r="A357" s="32"/>
      <c r="B357" s="33" t="s">
        <v>211</v>
      </c>
      <c r="C357" s="36"/>
      <c r="D357" s="26"/>
      <c r="E357" s="26"/>
      <c r="F357" s="26"/>
      <c r="G357" s="26"/>
      <c r="H357" s="26"/>
      <c r="I357" s="37">
        <f t="shared" si="18"/>
        <v>0</v>
      </c>
      <c r="J357" s="26"/>
      <c r="K357" s="27"/>
    </row>
    <row r="358" spans="1:11" ht="15.75" customHeight="1">
      <c r="A358" s="22" t="s">
        <v>212</v>
      </c>
      <c r="B358" s="24" t="s">
        <v>213</v>
      </c>
      <c r="C358" s="22"/>
      <c r="D358" s="24"/>
      <c r="E358" s="24"/>
      <c r="F358" s="24"/>
      <c r="G358" s="24"/>
      <c r="H358" s="24"/>
      <c r="I358" s="25">
        <f t="shared" si="18"/>
        <v>0</v>
      </c>
      <c r="J358" s="24"/>
      <c r="K358" s="38"/>
    </row>
    <row r="359" spans="1:11" ht="15.75" customHeight="1" thickBot="1">
      <c r="A359" s="32"/>
      <c r="B359" s="33" t="s">
        <v>214</v>
      </c>
      <c r="C359" s="32"/>
      <c r="D359" s="33"/>
      <c r="E359" s="33"/>
      <c r="F359" s="33"/>
      <c r="G359" s="33"/>
      <c r="H359" s="33"/>
      <c r="I359" s="35">
        <f t="shared" si="18"/>
        <v>0</v>
      </c>
      <c r="J359" s="26"/>
      <c r="K359" s="27"/>
    </row>
    <row r="360" spans="1:11" ht="15.75" customHeight="1">
      <c r="A360" s="22" t="s">
        <v>215</v>
      </c>
      <c r="B360" s="24" t="s">
        <v>216</v>
      </c>
      <c r="C360" s="22"/>
      <c r="D360" s="24"/>
      <c r="E360" s="24"/>
      <c r="F360" s="24"/>
      <c r="G360" s="24"/>
      <c r="H360" s="24"/>
      <c r="I360" s="25">
        <f t="shared" si="18"/>
        <v>0</v>
      </c>
      <c r="J360" s="24"/>
      <c r="K360" s="38"/>
    </row>
    <row r="361" spans="1:11" ht="15.75" customHeight="1" thickBot="1">
      <c r="A361" s="32"/>
      <c r="B361" s="33" t="s">
        <v>217</v>
      </c>
      <c r="C361" s="32"/>
      <c r="D361" s="33"/>
      <c r="E361" s="33"/>
      <c r="F361" s="33"/>
      <c r="G361" s="33"/>
      <c r="H361" s="33"/>
      <c r="I361" s="35">
        <f t="shared" si="18"/>
        <v>0</v>
      </c>
      <c r="J361" s="26"/>
      <c r="K361" s="27"/>
    </row>
    <row r="362" spans="1:11" ht="15.75" customHeight="1">
      <c r="A362" s="22" t="s">
        <v>218</v>
      </c>
      <c r="B362" s="24" t="s">
        <v>219</v>
      </c>
      <c r="C362" s="22"/>
      <c r="D362" s="24"/>
      <c r="E362" s="24"/>
      <c r="F362" s="24"/>
      <c r="G362" s="24"/>
      <c r="H362" s="24"/>
      <c r="I362" s="25">
        <f t="shared" si="18"/>
        <v>0</v>
      </c>
      <c r="J362" s="24"/>
      <c r="K362" s="38"/>
    </row>
    <row r="363" spans="1:11" ht="15.75" customHeight="1">
      <c r="A363" s="32"/>
      <c r="B363" s="33" t="s">
        <v>220</v>
      </c>
      <c r="C363" s="32"/>
      <c r="D363" s="33"/>
      <c r="E363" s="33">
        <v>0.25</v>
      </c>
      <c r="F363" s="33"/>
      <c r="G363" s="33"/>
      <c r="H363" s="33"/>
      <c r="I363" s="35">
        <f t="shared" si="18"/>
        <v>0.25</v>
      </c>
      <c r="J363" s="26"/>
      <c r="K363" s="27"/>
    </row>
    <row r="364" spans="1:11" ht="15.75" customHeight="1" thickBot="1">
      <c r="A364" s="28"/>
      <c r="B364" s="20" t="s">
        <v>221</v>
      </c>
      <c r="C364" s="28"/>
      <c r="D364" s="20"/>
      <c r="E364" s="20"/>
      <c r="F364" s="20"/>
      <c r="G364" s="20"/>
      <c r="H364" s="20"/>
      <c r="I364" s="30">
        <f t="shared" si="18"/>
        <v>0</v>
      </c>
      <c r="J364" s="20"/>
      <c r="K364" s="31"/>
    </row>
    <row r="365" spans="1:11" ht="15.75" customHeight="1">
      <c r="A365" s="32" t="s">
        <v>222</v>
      </c>
      <c r="B365" s="33" t="s">
        <v>223</v>
      </c>
      <c r="C365" s="32"/>
      <c r="D365" s="33"/>
      <c r="E365" s="33"/>
      <c r="F365" s="33"/>
      <c r="G365" s="33"/>
      <c r="H365" s="33"/>
      <c r="I365" s="35">
        <f t="shared" si="18"/>
        <v>0</v>
      </c>
      <c r="J365" s="26"/>
      <c r="K365" s="27"/>
    </row>
    <row r="366" spans="1:11" ht="15.75" customHeight="1" thickBot="1">
      <c r="A366" s="28"/>
      <c r="B366" s="20" t="s">
        <v>224</v>
      </c>
      <c r="C366" s="28"/>
      <c r="D366" s="20"/>
      <c r="E366" s="20"/>
      <c r="F366" s="20"/>
      <c r="G366" s="20"/>
      <c r="H366" s="20"/>
      <c r="I366" s="30">
        <f t="shared" si="18"/>
        <v>0</v>
      </c>
      <c r="J366" s="20"/>
      <c r="K366" s="31"/>
    </row>
    <row r="367" spans="1:11" ht="15.75" customHeight="1" thickBot="1">
      <c r="A367" s="39" t="s">
        <v>182</v>
      </c>
      <c r="B367" s="40"/>
      <c r="C367" s="28">
        <f aca="true" t="shared" si="19" ref="C367:H367">SUM(C341:C366)</f>
        <v>0</v>
      </c>
      <c r="D367" s="20">
        <f t="shared" si="19"/>
        <v>0</v>
      </c>
      <c r="E367" s="20">
        <f t="shared" si="19"/>
        <v>0.25</v>
      </c>
      <c r="F367" s="20">
        <f t="shared" si="19"/>
        <v>0</v>
      </c>
      <c r="G367" s="20">
        <f t="shared" si="19"/>
        <v>0</v>
      </c>
      <c r="H367" s="20">
        <f t="shared" si="19"/>
        <v>0</v>
      </c>
      <c r="I367" s="30">
        <f t="shared" si="18"/>
        <v>0.25</v>
      </c>
      <c r="J367" s="20">
        <f>SUM(J341:J366)</f>
        <v>0</v>
      </c>
      <c r="K367" s="31">
        <f>SUM(K341:K366)</f>
        <v>0</v>
      </c>
    </row>
    <row r="371" spans="1:9" ht="15.75" customHeight="1">
      <c r="A371" s="1" t="s">
        <v>169</v>
      </c>
      <c r="B371" s="2"/>
      <c r="C371" s="3"/>
      <c r="E371" s="5"/>
      <c r="F371" s="6" t="s">
        <v>170</v>
      </c>
      <c r="G371" s="5"/>
      <c r="I371" s="2"/>
    </row>
    <row r="372" spans="1:9" ht="27" customHeight="1" thickBot="1">
      <c r="A372" s="1" t="s">
        <v>171</v>
      </c>
      <c r="C372" s="3"/>
      <c r="D372" s="8" t="s">
        <v>172</v>
      </c>
      <c r="E372" s="41" t="s">
        <v>234</v>
      </c>
      <c r="H372" s="5"/>
      <c r="I372" s="2"/>
    </row>
    <row r="373" spans="1:11" ht="15.75" customHeight="1">
      <c r="A373" s="10" t="s">
        <v>174</v>
      </c>
      <c r="B373" s="11" t="s">
        <v>175</v>
      </c>
      <c r="C373" s="12" t="s">
        <v>176</v>
      </c>
      <c r="D373" s="13" t="s">
        <v>177</v>
      </c>
      <c r="E373" s="13" t="s">
        <v>178</v>
      </c>
      <c r="F373" s="13" t="s">
        <v>179</v>
      </c>
      <c r="G373" s="13" t="s">
        <v>180</v>
      </c>
      <c r="H373" s="13" t="s">
        <v>181</v>
      </c>
      <c r="I373" s="11" t="s">
        <v>182</v>
      </c>
      <c r="J373" s="14" t="s">
        <v>183</v>
      </c>
      <c r="K373" s="15"/>
    </row>
    <row r="374" spans="1:11" ht="15.75" customHeight="1" thickBot="1">
      <c r="A374" s="16"/>
      <c r="B374" s="17"/>
      <c r="C374" s="18"/>
      <c r="D374" s="19"/>
      <c r="E374" s="19"/>
      <c r="F374" s="19"/>
      <c r="G374" s="19"/>
      <c r="H374" s="19"/>
      <c r="I374" s="17"/>
      <c r="J374" s="20" t="s">
        <v>184</v>
      </c>
      <c r="K374" s="21" t="s">
        <v>185</v>
      </c>
    </row>
    <row r="375" spans="1:11" ht="15.75" customHeight="1">
      <c r="A375" s="22" t="s">
        <v>186</v>
      </c>
      <c r="B375" s="23" t="s">
        <v>187</v>
      </c>
      <c r="C375" s="22"/>
      <c r="D375" s="24"/>
      <c r="E375" s="24"/>
      <c r="F375" s="24"/>
      <c r="G375" s="24"/>
      <c r="H375" s="24"/>
      <c r="I375" s="25">
        <f aca="true" t="shared" si="20" ref="I375:I401">SUM(C375:H375)</f>
        <v>0</v>
      </c>
      <c r="J375" s="26"/>
      <c r="K375" s="27"/>
    </row>
    <row r="376" spans="1:11" ht="15.75" customHeight="1" thickBot="1">
      <c r="A376" s="28"/>
      <c r="B376" s="20" t="s">
        <v>188</v>
      </c>
      <c r="C376" s="28"/>
      <c r="D376" s="20"/>
      <c r="E376" s="29"/>
      <c r="F376" s="20"/>
      <c r="G376" s="20"/>
      <c r="H376" s="20"/>
      <c r="I376" s="30">
        <f t="shared" si="20"/>
        <v>0</v>
      </c>
      <c r="J376" s="20"/>
      <c r="K376" s="31"/>
    </row>
    <row r="377" spans="1:11" ht="15.75" customHeight="1">
      <c r="A377" s="32" t="s">
        <v>189</v>
      </c>
      <c r="B377" s="33" t="s">
        <v>190</v>
      </c>
      <c r="C377" s="32"/>
      <c r="D377" s="33"/>
      <c r="E377" s="34"/>
      <c r="F377" s="33"/>
      <c r="G377" s="33"/>
      <c r="H377" s="33"/>
      <c r="I377" s="35">
        <f t="shared" si="20"/>
        <v>0</v>
      </c>
      <c r="J377" s="26"/>
      <c r="K377" s="27"/>
    </row>
    <row r="378" spans="1:11" ht="15.75" customHeight="1" thickBot="1">
      <c r="A378" s="28"/>
      <c r="B378" s="20" t="s">
        <v>191</v>
      </c>
      <c r="C378" s="28"/>
      <c r="D378" s="20"/>
      <c r="E378" s="20"/>
      <c r="F378" s="20"/>
      <c r="G378" s="20"/>
      <c r="H378" s="20"/>
      <c r="I378" s="30">
        <f t="shared" si="20"/>
        <v>0</v>
      </c>
      <c r="J378" s="20"/>
      <c r="K378" s="31"/>
    </row>
    <row r="379" spans="1:11" ht="15.75" customHeight="1">
      <c r="A379" s="32" t="s">
        <v>192</v>
      </c>
      <c r="B379" s="33" t="s">
        <v>193</v>
      </c>
      <c r="C379" s="32"/>
      <c r="D379" s="33"/>
      <c r="E379" s="33"/>
      <c r="F379" s="33"/>
      <c r="G379" s="33"/>
      <c r="H379" s="33"/>
      <c r="I379" s="35">
        <f t="shared" si="20"/>
        <v>0</v>
      </c>
      <c r="J379" s="26"/>
      <c r="K379" s="27"/>
    </row>
    <row r="380" spans="1:11" ht="15.75" customHeight="1" thickBot="1">
      <c r="A380" s="32"/>
      <c r="B380" s="33" t="s">
        <v>194</v>
      </c>
      <c r="C380" s="36"/>
      <c r="D380" s="26"/>
      <c r="E380" s="26"/>
      <c r="F380" s="26"/>
      <c r="G380" s="26"/>
      <c r="H380" s="26"/>
      <c r="I380" s="37">
        <f t="shared" si="20"/>
        <v>0</v>
      </c>
      <c r="J380" s="26"/>
      <c r="K380" s="27"/>
    </row>
    <row r="381" spans="1:11" ht="15.75" customHeight="1">
      <c r="A381" s="22" t="s">
        <v>195</v>
      </c>
      <c r="B381" s="24" t="s">
        <v>196</v>
      </c>
      <c r="C381" s="22"/>
      <c r="D381" s="24"/>
      <c r="E381" s="24"/>
      <c r="F381" s="24"/>
      <c r="G381" s="24"/>
      <c r="H381" s="24"/>
      <c r="I381" s="25">
        <f t="shared" si="20"/>
        <v>0</v>
      </c>
      <c r="J381" s="24"/>
      <c r="K381" s="38"/>
    </row>
    <row r="382" spans="1:11" ht="15.75" customHeight="1" thickBot="1">
      <c r="A382" s="32"/>
      <c r="B382" s="33" t="s">
        <v>197</v>
      </c>
      <c r="C382" s="32"/>
      <c r="D382" s="33"/>
      <c r="E382" s="33"/>
      <c r="F382" s="33"/>
      <c r="G382" s="33"/>
      <c r="H382" s="33"/>
      <c r="I382" s="35">
        <f t="shared" si="20"/>
        <v>0</v>
      </c>
      <c r="J382" s="26"/>
      <c r="K382" s="27"/>
    </row>
    <row r="383" spans="1:11" ht="15.75" customHeight="1">
      <c r="A383" s="22" t="s">
        <v>198</v>
      </c>
      <c r="B383" s="24" t="s">
        <v>199</v>
      </c>
      <c r="C383" s="22"/>
      <c r="D383" s="24"/>
      <c r="E383" s="24"/>
      <c r="F383" s="24"/>
      <c r="G383" s="24"/>
      <c r="H383" s="24"/>
      <c r="I383" s="25">
        <f t="shared" si="20"/>
        <v>0</v>
      </c>
      <c r="J383" s="24"/>
      <c r="K383" s="38"/>
    </row>
    <row r="384" spans="1:11" ht="15.75" customHeight="1" thickBot="1">
      <c r="A384" s="32"/>
      <c r="B384" s="33" t="s">
        <v>200</v>
      </c>
      <c r="C384" s="32"/>
      <c r="D384" s="33"/>
      <c r="E384" s="33"/>
      <c r="F384" s="33"/>
      <c r="G384" s="33"/>
      <c r="H384" s="33"/>
      <c r="I384" s="35">
        <f t="shared" si="20"/>
        <v>0</v>
      </c>
      <c r="J384" s="26"/>
      <c r="K384" s="27"/>
    </row>
    <row r="385" spans="1:11" ht="15.75" customHeight="1">
      <c r="A385" s="22" t="s">
        <v>201</v>
      </c>
      <c r="B385" s="24" t="s">
        <v>202</v>
      </c>
      <c r="C385" s="22"/>
      <c r="D385" s="24"/>
      <c r="E385" s="24"/>
      <c r="F385" s="24"/>
      <c r="G385" s="24"/>
      <c r="H385" s="24"/>
      <c r="I385" s="25">
        <f t="shared" si="20"/>
        <v>0</v>
      </c>
      <c r="J385" s="24"/>
      <c r="K385" s="38"/>
    </row>
    <row r="386" spans="1:11" ht="15.75" customHeight="1">
      <c r="A386" s="32"/>
      <c r="B386" s="33" t="s">
        <v>203</v>
      </c>
      <c r="C386" s="32"/>
      <c r="D386" s="33"/>
      <c r="E386" s="33"/>
      <c r="F386" s="33"/>
      <c r="G386" s="33"/>
      <c r="H386" s="33"/>
      <c r="I386" s="35">
        <f t="shared" si="20"/>
        <v>0</v>
      </c>
      <c r="J386" s="26"/>
      <c r="K386" s="27"/>
    </row>
    <row r="387" spans="1:11" ht="15.75" customHeight="1" thickBot="1">
      <c r="A387" s="28"/>
      <c r="B387" s="20" t="s">
        <v>204</v>
      </c>
      <c r="C387" s="28"/>
      <c r="D387" s="20"/>
      <c r="E387" s="20"/>
      <c r="F387" s="20"/>
      <c r="G387" s="20"/>
      <c r="H387" s="20"/>
      <c r="I387" s="30">
        <f t="shared" si="20"/>
        <v>0</v>
      </c>
      <c r="J387" s="20"/>
      <c r="K387" s="31"/>
    </row>
    <row r="388" spans="1:11" ht="15.75" customHeight="1">
      <c r="A388" s="32" t="s">
        <v>205</v>
      </c>
      <c r="B388" s="33" t="s">
        <v>206</v>
      </c>
      <c r="C388" s="32"/>
      <c r="D388" s="33"/>
      <c r="E388" s="33"/>
      <c r="F388" s="33"/>
      <c r="G388" s="33"/>
      <c r="H388" s="33"/>
      <c r="I388" s="35">
        <f t="shared" si="20"/>
        <v>0</v>
      </c>
      <c r="J388" s="26"/>
      <c r="K388" s="27"/>
    </row>
    <row r="389" spans="1:11" ht="15.75" customHeight="1" thickBot="1">
      <c r="A389" s="28"/>
      <c r="B389" s="20" t="s">
        <v>207</v>
      </c>
      <c r="C389" s="28"/>
      <c r="D389" s="20"/>
      <c r="E389" s="20"/>
      <c r="F389" s="20"/>
      <c r="G389" s="20"/>
      <c r="H389" s="20"/>
      <c r="I389" s="30">
        <f t="shared" si="20"/>
        <v>0</v>
      </c>
      <c r="J389" s="20"/>
      <c r="K389" s="31"/>
    </row>
    <row r="390" spans="1:11" ht="15.75" customHeight="1">
      <c r="A390" s="32" t="s">
        <v>209</v>
      </c>
      <c r="B390" s="33" t="s">
        <v>210</v>
      </c>
      <c r="C390" s="32"/>
      <c r="D390" s="33"/>
      <c r="E390" s="33"/>
      <c r="F390" s="33"/>
      <c r="G390" s="33"/>
      <c r="H390" s="33"/>
      <c r="I390" s="35">
        <f t="shared" si="20"/>
        <v>0</v>
      </c>
      <c r="J390" s="26"/>
      <c r="K390" s="27"/>
    </row>
    <row r="391" spans="1:11" ht="15.75" customHeight="1" thickBot="1">
      <c r="A391" s="32"/>
      <c r="B391" s="33" t="s">
        <v>211</v>
      </c>
      <c r="C391" s="36"/>
      <c r="D391" s="26"/>
      <c r="E391" s="26"/>
      <c r="F391" s="26"/>
      <c r="G391" s="26"/>
      <c r="H391" s="26"/>
      <c r="I391" s="37">
        <f t="shared" si="20"/>
        <v>0</v>
      </c>
      <c r="J391" s="26"/>
      <c r="K391" s="27"/>
    </row>
    <row r="392" spans="1:11" ht="15.75" customHeight="1">
      <c r="A392" s="22" t="s">
        <v>212</v>
      </c>
      <c r="B392" s="24" t="s">
        <v>213</v>
      </c>
      <c r="C392" s="22"/>
      <c r="D392" s="24"/>
      <c r="E392" s="24"/>
      <c r="F392" s="24"/>
      <c r="G392" s="24"/>
      <c r="H392" s="24"/>
      <c r="I392" s="25">
        <f t="shared" si="20"/>
        <v>0</v>
      </c>
      <c r="J392" s="24"/>
      <c r="K392" s="38"/>
    </row>
    <row r="393" spans="1:11" ht="15.75" customHeight="1" thickBot="1">
      <c r="A393" s="32"/>
      <c r="B393" s="33" t="s">
        <v>214</v>
      </c>
      <c r="C393" s="32"/>
      <c r="D393" s="33"/>
      <c r="E393" s="33"/>
      <c r="F393" s="33"/>
      <c r="G393" s="33"/>
      <c r="H393" s="33"/>
      <c r="I393" s="35">
        <f t="shared" si="20"/>
        <v>0</v>
      </c>
      <c r="J393" s="26"/>
      <c r="K393" s="27"/>
    </row>
    <row r="394" spans="1:11" ht="15.75" customHeight="1">
      <c r="A394" s="22" t="s">
        <v>215</v>
      </c>
      <c r="B394" s="24" t="s">
        <v>216</v>
      </c>
      <c r="C394" s="22"/>
      <c r="D394" s="24"/>
      <c r="E394" s="24"/>
      <c r="F394" s="24"/>
      <c r="G394" s="24"/>
      <c r="H394" s="24"/>
      <c r="I394" s="25">
        <f t="shared" si="20"/>
        <v>0</v>
      </c>
      <c r="J394" s="24"/>
      <c r="K394" s="38"/>
    </row>
    <row r="395" spans="1:11" ht="15.75" customHeight="1" thickBot="1">
      <c r="A395" s="32"/>
      <c r="B395" s="33" t="s">
        <v>217</v>
      </c>
      <c r="C395" s="32"/>
      <c r="D395" s="33"/>
      <c r="E395" s="33"/>
      <c r="F395" s="33"/>
      <c r="G395" s="33"/>
      <c r="H395" s="33"/>
      <c r="I395" s="35">
        <f t="shared" si="20"/>
        <v>0</v>
      </c>
      <c r="J395" s="26"/>
      <c r="K395" s="27"/>
    </row>
    <row r="396" spans="1:11" ht="15.75" customHeight="1">
      <c r="A396" s="22" t="s">
        <v>218</v>
      </c>
      <c r="B396" s="24" t="s">
        <v>219</v>
      </c>
      <c r="C396" s="22"/>
      <c r="D396" s="24"/>
      <c r="E396" s="24"/>
      <c r="F396" s="24"/>
      <c r="G396" s="24"/>
      <c r="H396" s="24"/>
      <c r="I396" s="25">
        <f t="shared" si="20"/>
        <v>0</v>
      </c>
      <c r="J396" s="24"/>
      <c r="K396" s="38"/>
    </row>
    <row r="397" spans="1:11" ht="15.75" customHeight="1">
      <c r="A397" s="32"/>
      <c r="B397" s="33" t="s">
        <v>220</v>
      </c>
      <c r="C397" s="32"/>
      <c r="D397" s="33"/>
      <c r="E397" s="33"/>
      <c r="F397" s="33"/>
      <c r="G397" s="33"/>
      <c r="H397" s="33"/>
      <c r="I397" s="35">
        <f t="shared" si="20"/>
        <v>0</v>
      </c>
      <c r="J397" s="26"/>
      <c r="K397" s="27"/>
    </row>
    <row r="398" spans="1:11" ht="15.75" customHeight="1" thickBot="1">
      <c r="A398" s="28"/>
      <c r="B398" s="20" t="s">
        <v>221</v>
      </c>
      <c r="C398" s="28"/>
      <c r="D398" s="20"/>
      <c r="E398" s="20"/>
      <c r="F398" s="20"/>
      <c r="G398" s="20"/>
      <c r="H398" s="20"/>
      <c r="I398" s="30">
        <f t="shared" si="20"/>
        <v>0</v>
      </c>
      <c r="J398" s="20"/>
      <c r="K398" s="31"/>
    </row>
    <row r="399" spans="1:11" ht="15.75" customHeight="1">
      <c r="A399" s="32" t="s">
        <v>222</v>
      </c>
      <c r="B399" s="33" t="s">
        <v>223</v>
      </c>
      <c r="C399" s="32"/>
      <c r="D399" s="33"/>
      <c r="E399" s="33">
        <v>4</v>
      </c>
      <c r="F399" s="33">
        <v>3</v>
      </c>
      <c r="G399" s="33"/>
      <c r="H399" s="33"/>
      <c r="I399" s="35">
        <f t="shared" si="20"/>
        <v>7</v>
      </c>
      <c r="J399" s="26"/>
      <c r="K399" s="27"/>
    </row>
    <row r="400" spans="1:11" ht="15.75" customHeight="1" thickBot="1">
      <c r="A400" s="28"/>
      <c r="B400" s="20" t="s">
        <v>224</v>
      </c>
      <c r="C400" s="28"/>
      <c r="D400" s="20"/>
      <c r="E400" s="20"/>
      <c r="F400" s="20"/>
      <c r="G400" s="20"/>
      <c r="H400" s="20"/>
      <c r="I400" s="30">
        <f t="shared" si="20"/>
        <v>0</v>
      </c>
      <c r="J400" s="20"/>
      <c r="K400" s="31"/>
    </row>
    <row r="401" spans="1:11" ht="15.75" customHeight="1" thickBot="1">
      <c r="A401" s="39" t="s">
        <v>182</v>
      </c>
      <c r="B401" s="40"/>
      <c r="C401" s="28">
        <f aca="true" t="shared" si="21" ref="C401:H401">SUM(C375:C400)</f>
        <v>0</v>
      </c>
      <c r="D401" s="20">
        <f t="shared" si="21"/>
        <v>0</v>
      </c>
      <c r="E401" s="20">
        <f t="shared" si="21"/>
        <v>4</v>
      </c>
      <c r="F401" s="20">
        <f t="shared" si="21"/>
        <v>3</v>
      </c>
      <c r="G401" s="20">
        <f t="shared" si="21"/>
        <v>0</v>
      </c>
      <c r="H401" s="20">
        <f t="shared" si="21"/>
        <v>0</v>
      </c>
      <c r="I401" s="30">
        <f t="shared" si="20"/>
        <v>7</v>
      </c>
      <c r="J401" s="20">
        <f>SUM(J375:J400)</f>
        <v>0</v>
      </c>
      <c r="K401" s="31">
        <f>SUM(K375:K400)</f>
        <v>0</v>
      </c>
    </row>
    <row r="402" spans="1:11" ht="15.75" customHeight="1">
      <c r="A402" s="2"/>
      <c r="B402" s="2"/>
      <c r="C402" s="5"/>
      <c r="D402" s="5"/>
      <c r="E402" s="5"/>
      <c r="F402" s="5"/>
      <c r="G402" s="5"/>
      <c r="H402" s="5"/>
      <c r="I402" s="2"/>
      <c r="J402" s="5"/>
      <c r="K402" s="42"/>
    </row>
    <row r="403" spans="1:11" ht="15.75" customHeight="1">
      <c r="A403" s="2"/>
      <c r="B403" s="2"/>
      <c r="C403" s="5"/>
      <c r="D403" s="5"/>
      <c r="E403" s="5"/>
      <c r="F403" s="5"/>
      <c r="G403" s="5"/>
      <c r="H403" s="5"/>
      <c r="I403" s="2"/>
      <c r="J403" s="5"/>
      <c r="K403" s="42"/>
    </row>
    <row r="404" spans="1:11" ht="15.75" customHeight="1">
      <c r="A404" s="2"/>
      <c r="B404" s="2"/>
      <c r="C404" s="5"/>
      <c r="D404" s="5"/>
      <c r="E404" s="5"/>
      <c r="F404" s="5"/>
      <c r="G404" s="5"/>
      <c r="H404" s="5"/>
      <c r="I404" s="2"/>
      <c r="J404" s="5"/>
      <c r="K404" s="42"/>
    </row>
    <row r="405" spans="1:9" ht="15.75" customHeight="1">
      <c r="A405" s="1" t="s">
        <v>169</v>
      </c>
      <c r="B405" s="2"/>
      <c r="C405" s="3"/>
      <c r="E405" s="5"/>
      <c r="F405" s="6" t="s">
        <v>170</v>
      </c>
      <c r="G405" s="5"/>
      <c r="I405" s="2"/>
    </row>
    <row r="406" spans="1:9" ht="27" customHeight="1" thickBot="1">
      <c r="A406" s="1" t="s">
        <v>171</v>
      </c>
      <c r="C406" s="3"/>
      <c r="D406" s="8" t="s">
        <v>172</v>
      </c>
      <c r="E406" s="41" t="s">
        <v>235</v>
      </c>
      <c r="H406" s="5"/>
      <c r="I406" s="2"/>
    </row>
    <row r="407" spans="1:11" ht="15.75" customHeight="1">
      <c r="A407" s="10" t="s">
        <v>174</v>
      </c>
      <c r="B407" s="11" t="s">
        <v>175</v>
      </c>
      <c r="C407" s="12" t="s">
        <v>176</v>
      </c>
      <c r="D407" s="13" t="s">
        <v>177</v>
      </c>
      <c r="E407" s="13" t="s">
        <v>178</v>
      </c>
      <c r="F407" s="13" t="s">
        <v>179</v>
      </c>
      <c r="G407" s="13" t="s">
        <v>180</v>
      </c>
      <c r="H407" s="13" t="s">
        <v>181</v>
      </c>
      <c r="I407" s="11" t="s">
        <v>182</v>
      </c>
      <c r="J407" s="14" t="s">
        <v>183</v>
      </c>
      <c r="K407" s="15"/>
    </row>
    <row r="408" spans="1:11" ht="15.75" customHeight="1" thickBot="1">
      <c r="A408" s="16"/>
      <c r="B408" s="17"/>
      <c r="C408" s="18"/>
      <c r="D408" s="19"/>
      <c r="E408" s="19"/>
      <c r="F408" s="19"/>
      <c r="G408" s="19"/>
      <c r="H408" s="19"/>
      <c r="I408" s="17"/>
      <c r="J408" s="20" t="s">
        <v>184</v>
      </c>
      <c r="K408" s="21" t="s">
        <v>185</v>
      </c>
    </row>
    <row r="409" spans="1:11" ht="15.75" customHeight="1">
      <c r="A409" s="22" t="s">
        <v>186</v>
      </c>
      <c r="B409" s="23" t="s">
        <v>187</v>
      </c>
      <c r="C409" s="22"/>
      <c r="D409" s="24"/>
      <c r="E409" s="24"/>
      <c r="F409" s="24"/>
      <c r="G409" s="24"/>
      <c r="H409" s="24"/>
      <c r="I409" s="25">
        <f aca="true" t="shared" si="22" ref="I409:I435">SUM(C409:H409)</f>
        <v>0</v>
      </c>
      <c r="J409" s="26"/>
      <c r="K409" s="27"/>
    </row>
    <row r="410" spans="1:11" ht="15.75" customHeight="1" thickBot="1">
      <c r="A410" s="28"/>
      <c r="B410" s="20" t="s">
        <v>188</v>
      </c>
      <c r="C410" s="28"/>
      <c r="D410" s="20"/>
      <c r="E410" s="29"/>
      <c r="F410" s="20"/>
      <c r="G410" s="20"/>
      <c r="H410" s="20"/>
      <c r="I410" s="30">
        <f t="shared" si="22"/>
        <v>0</v>
      </c>
      <c r="J410" s="20"/>
      <c r="K410" s="31"/>
    </row>
    <row r="411" spans="1:11" ht="15.75" customHeight="1">
      <c r="A411" s="32" t="s">
        <v>189</v>
      </c>
      <c r="B411" s="33" t="s">
        <v>190</v>
      </c>
      <c r="C411" s="32"/>
      <c r="D411" s="33"/>
      <c r="E411" s="34"/>
      <c r="F411" s="33"/>
      <c r="G411" s="33"/>
      <c r="H411" s="33"/>
      <c r="I411" s="35">
        <f t="shared" si="22"/>
        <v>0</v>
      </c>
      <c r="J411" s="26"/>
      <c r="K411" s="27"/>
    </row>
    <row r="412" spans="1:11" ht="15.75" customHeight="1" thickBot="1">
      <c r="A412" s="28"/>
      <c r="B412" s="20" t="s">
        <v>191</v>
      </c>
      <c r="C412" s="28"/>
      <c r="D412" s="20"/>
      <c r="E412" s="20"/>
      <c r="F412" s="20"/>
      <c r="G412" s="20"/>
      <c r="H412" s="20"/>
      <c r="I412" s="30">
        <f t="shared" si="22"/>
        <v>0</v>
      </c>
      <c r="J412" s="20"/>
      <c r="K412" s="31"/>
    </row>
    <row r="413" spans="1:11" ht="15.75" customHeight="1">
      <c r="A413" s="32" t="s">
        <v>192</v>
      </c>
      <c r="B413" s="33" t="s">
        <v>193</v>
      </c>
      <c r="C413" s="32"/>
      <c r="D413" s="33"/>
      <c r="E413" s="33"/>
      <c r="F413" s="33"/>
      <c r="G413" s="33"/>
      <c r="H413" s="33"/>
      <c r="I413" s="35">
        <f t="shared" si="22"/>
        <v>0</v>
      </c>
      <c r="J413" s="26"/>
      <c r="K413" s="27"/>
    </row>
    <row r="414" spans="1:11" ht="15.75" customHeight="1" thickBot="1">
      <c r="A414" s="32"/>
      <c r="B414" s="33" t="s">
        <v>194</v>
      </c>
      <c r="C414" s="36"/>
      <c r="D414" s="26"/>
      <c r="E414" s="26"/>
      <c r="F414" s="26"/>
      <c r="G414" s="26"/>
      <c r="H414" s="26"/>
      <c r="I414" s="37">
        <f t="shared" si="22"/>
        <v>0</v>
      </c>
      <c r="J414" s="26"/>
      <c r="K414" s="27"/>
    </row>
    <row r="415" spans="1:11" ht="15.75" customHeight="1">
      <c r="A415" s="22" t="s">
        <v>195</v>
      </c>
      <c r="B415" s="24" t="s">
        <v>196</v>
      </c>
      <c r="C415" s="22"/>
      <c r="D415" s="24"/>
      <c r="E415" s="24"/>
      <c r="F415" s="24"/>
      <c r="G415" s="24"/>
      <c r="H415" s="24"/>
      <c r="I415" s="25">
        <f t="shared" si="22"/>
        <v>0</v>
      </c>
      <c r="J415" s="24"/>
      <c r="K415" s="38"/>
    </row>
    <row r="416" spans="1:11" ht="15.75" customHeight="1" thickBot="1">
      <c r="A416" s="32"/>
      <c r="B416" s="33" t="s">
        <v>197</v>
      </c>
      <c r="C416" s="32"/>
      <c r="D416" s="33"/>
      <c r="E416" s="33"/>
      <c r="F416" s="33"/>
      <c r="G416" s="33"/>
      <c r="H416" s="33"/>
      <c r="I416" s="35">
        <f t="shared" si="22"/>
        <v>0</v>
      </c>
      <c r="J416" s="26"/>
      <c r="K416" s="27"/>
    </row>
    <row r="417" spans="1:11" ht="15.75" customHeight="1">
      <c r="A417" s="22" t="s">
        <v>198</v>
      </c>
      <c r="B417" s="24" t="s">
        <v>199</v>
      </c>
      <c r="C417" s="22"/>
      <c r="D417" s="24"/>
      <c r="E417" s="24"/>
      <c r="F417" s="24"/>
      <c r="G417" s="24"/>
      <c r="H417" s="24"/>
      <c r="I417" s="25">
        <f t="shared" si="22"/>
        <v>0</v>
      </c>
      <c r="J417" s="24"/>
      <c r="K417" s="38"/>
    </row>
    <row r="418" spans="1:11" ht="15.75" customHeight="1" thickBot="1">
      <c r="A418" s="32"/>
      <c r="B418" s="33" t="s">
        <v>200</v>
      </c>
      <c r="C418" s="32"/>
      <c r="D418" s="33"/>
      <c r="E418" s="33"/>
      <c r="F418" s="33"/>
      <c r="G418" s="33"/>
      <c r="H418" s="33"/>
      <c r="I418" s="35">
        <f t="shared" si="22"/>
        <v>0</v>
      </c>
      <c r="J418" s="26"/>
      <c r="K418" s="27"/>
    </row>
    <row r="419" spans="1:11" ht="15.75" customHeight="1">
      <c r="A419" s="22" t="s">
        <v>201</v>
      </c>
      <c r="B419" s="24" t="s">
        <v>202</v>
      </c>
      <c r="C419" s="22"/>
      <c r="D419" s="24"/>
      <c r="E419" s="24"/>
      <c r="F419" s="24"/>
      <c r="G419" s="24"/>
      <c r="H419" s="24"/>
      <c r="I419" s="25">
        <f t="shared" si="22"/>
        <v>0</v>
      </c>
      <c r="J419" s="24"/>
      <c r="K419" s="38"/>
    </row>
    <row r="420" spans="1:11" ht="15.75" customHeight="1">
      <c r="A420" s="32"/>
      <c r="B420" s="33" t="s">
        <v>203</v>
      </c>
      <c r="C420" s="32"/>
      <c r="D420" s="33"/>
      <c r="E420" s="33"/>
      <c r="F420" s="33"/>
      <c r="G420" s="33"/>
      <c r="H420" s="33"/>
      <c r="I420" s="35">
        <f t="shared" si="22"/>
        <v>0</v>
      </c>
      <c r="J420" s="26"/>
      <c r="K420" s="27"/>
    </row>
    <row r="421" spans="1:11" ht="15.75" customHeight="1" thickBot="1">
      <c r="A421" s="28"/>
      <c r="B421" s="20" t="s">
        <v>204</v>
      </c>
      <c r="C421" s="28"/>
      <c r="D421" s="20"/>
      <c r="E421" s="20"/>
      <c r="F421" s="20"/>
      <c r="G421" s="20"/>
      <c r="H421" s="20"/>
      <c r="I421" s="30">
        <f t="shared" si="22"/>
        <v>0</v>
      </c>
      <c r="J421" s="20"/>
      <c r="K421" s="31"/>
    </row>
    <row r="422" spans="1:11" ht="15.75" customHeight="1">
      <c r="A422" s="32" t="s">
        <v>205</v>
      </c>
      <c r="B422" s="33" t="s">
        <v>206</v>
      </c>
      <c r="C422" s="32"/>
      <c r="D422" s="33"/>
      <c r="E422" s="33"/>
      <c r="F422" s="33"/>
      <c r="G422" s="33"/>
      <c r="H422" s="33"/>
      <c r="I422" s="35">
        <f t="shared" si="22"/>
        <v>0</v>
      </c>
      <c r="J422" s="26"/>
      <c r="K422" s="27"/>
    </row>
    <row r="423" spans="1:11" ht="15.75" customHeight="1" thickBot="1">
      <c r="A423" s="28"/>
      <c r="B423" s="20" t="s">
        <v>207</v>
      </c>
      <c r="C423" s="28"/>
      <c r="D423" s="20"/>
      <c r="E423" s="20"/>
      <c r="F423" s="20"/>
      <c r="G423" s="20"/>
      <c r="H423" s="20"/>
      <c r="I423" s="30">
        <f t="shared" si="22"/>
        <v>0</v>
      </c>
      <c r="J423" s="20"/>
      <c r="K423" s="31"/>
    </row>
    <row r="424" spans="1:11" ht="15.75" customHeight="1">
      <c r="A424" s="32" t="s">
        <v>209</v>
      </c>
      <c r="B424" s="33" t="s">
        <v>210</v>
      </c>
      <c r="C424" s="32"/>
      <c r="D424" s="33"/>
      <c r="E424" s="33"/>
      <c r="F424" s="33"/>
      <c r="G424" s="33"/>
      <c r="H424" s="33"/>
      <c r="I424" s="35">
        <f t="shared" si="22"/>
        <v>0</v>
      </c>
      <c r="J424" s="26"/>
      <c r="K424" s="27"/>
    </row>
    <row r="425" spans="1:11" ht="15.75" customHeight="1" thickBot="1">
      <c r="A425" s="32"/>
      <c r="B425" s="33" t="s">
        <v>211</v>
      </c>
      <c r="C425" s="36"/>
      <c r="D425" s="26"/>
      <c r="E425" s="26"/>
      <c r="F425" s="26"/>
      <c r="G425" s="26"/>
      <c r="H425" s="26"/>
      <c r="I425" s="37">
        <f t="shared" si="22"/>
        <v>0</v>
      </c>
      <c r="J425" s="26"/>
      <c r="K425" s="27"/>
    </row>
    <row r="426" spans="1:11" ht="15.75" customHeight="1">
      <c r="A426" s="22" t="s">
        <v>212</v>
      </c>
      <c r="B426" s="24" t="s">
        <v>213</v>
      </c>
      <c r="C426" s="22"/>
      <c r="D426" s="24"/>
      <c r="E426" s="24"/>
      <c r="F426" s="24"/>
      <c r="G426" s="24"/>
      <c r="H426" s="24"/>
      <c r="I426" s="25">
        <f t="shared" si="22"/>
        <v>0</v>
      </c>
      <c r="J426" s="24"/>
      <c r="K426" s="38"/>
    </row>
    <row r="427" spans="1:11" ht="15.75" customHeight="1" thickBot="1">
      <c r="A427" s="32"/>
      <c r="B427" s="33" t="s">
        <v>214</v>
      </c>
      <c r="C427" s="32"/>
      <c r="D427" s="33"/>
      <c r="E427" s="33"/>
      <c r="F427" s="33"/>
      <c r="G427" s="33"/>
      <c r="H427" s="33"/>
      <c r="I427" s="35">
        <f t="shared" si="22"/>
        <v>0</v>
      </c>
      <c r="J427" s="26"/>
      <c r="K427" s="27"/>
    </row>
    <row r="428" spans="1:11" ht="15.75" customHeight="1">
      <c r="A428" s="22" t="s">
        <v>215</v>
      </c>
      <c r="B428" s="24" t="s">
        <v>216</v>
      </c>
      <c r="C428" s="22"/>
      <c r="D428" s="24"/>
      <c r="E428" s="24"/>
      <c r="F428" s="24"/>
      <c r="G428" s="24"/>
      <c r="H428" s="24"/>
      <c r="I428" s="25">
        <f t="shared" si="22"/>
        <v>0</v>
      </c>
      <c r="J428" s="24"/>
      <c r="K428" s="38"/>
    </row>
    <row r="429" spans="1:11" ht="15.75" customHeight="1" thickBot="1">
      <c r="A429" s="32"/>
      <c r="B429" s="33" t="s">
        <v>217</v>
      </c>
      <c r="C429" s="32"/>
      <c r="D429" s="33"/>
      <c r="E429" s="33"/>
      <c r="F429" s="33"/>
      <c r="G429" s="33"/>
      <c r="H429" s="33"/>
      <c r="I429" s="35">
        <f t="shared" si="22"/>
        <v>0</v>
      </c>
      <c r="J429" s="26"/>
      <c r="K429" s="27"/>
    </row>
    <row r="430" spans="1:11" ht="15.75" customHeight="1">
      <c r="A430" s="22" t="s">
        <v>218</v>
      </c>
      <c r="B430" s="24" t="s">
        <v>219</v>
      </c>
      <c r="C430" s="22"/>
      <c r="D430" s="24"/>
      <c r="E430" s="24"/>
      <c r="F430" s="24"/>
      <c r="G430" s="24"/>
      <c r="H430" s="24"/>
      <c r="I430" s="25">
        <f t="shared" si="22"/>
        <v>0</v>
      </c>
      <c r="J430" s="24"/>
      <c r="K430" s="38"/>
    </row>
    <row r="431" spans="1:11" ht="15.75" customHeight="1">
      <c r="A431" s="32"/>
      <c r="B431" s="33" t="s">
        <v>220</v>
      </c>
      <c r="C431" s="32"/>
      <c r="D431" s="33"/>
      <c r="E431" s="33"/>
      <c r="F431" s="33"/>
      <c r="G431" s="33"/>
      <c r="H431" s="33"/>
      <c r="I431" s="35">
        <f t="shared" si="22"/>
        <v>0</v>
      </c>
      <c r="J431" s="26"/>
      <c r="K431" s="27"/>
    </row>
    <row r="432" spans="1:11" ht="15.75" customHeight="1" thickBot="1">
      <c r="A432" s="28"/>
      <c r="B432" s="20" t="s">
        <v>221</v>
      </c>
      <c r="C432" s="28"/>
      <c r="D432" s="20"/>
      <c r="E432" s="20"/>
      <c r="F432" s="20"/>
      <c r="G432" s="20"/>
      <c r="H432" s="20"/>
      <c r="I432" s="30">
        <f t="shared" si="22"/>
        <v>0</v>
      </c>
      <c r="J432" s="20"/>
      <c r="K432" s="31"/>
    </row>
    <row r="433" spans="1:11" ht="15.75" customHeight="1">
      <c r="A433" s="32" t="s">
        <v>222</v>
      </c>
      <c r="B433" s="33" t="s">
        <v>223</v>
      </c>
      <c r="C433" s="32"/>
      <c r="D433" s="33"/>
      <c r="E433" s="33">
        <v>0.25</v>
      </c>
      <c r="F433" s="33"/>
      <c r="G433" s="33"/>
      <c r="H433" s="33"/>
      <c r="I433" s="35">
        <f t="shared" si="22"/>
        <v>0.25</v>
      </c>
      <c r="J433" s="26"/>
      <c r="K433" s="27"/>
    </row>
    <row r="434" spans="1:11" ht="15.75" customHeight="1" thickBot="1">
      <c r="A434" s="28"/>
      <c r="B434" s="20" t="s">
        <v>224</v>
      </c>
      <c r="C434" s="28"/>
      <c r="D434" s="20"/>
      <c r="E434" s="20"/>
      <c r="F434" s="20"/>
      <c r="G434" s="20"/>
      <c r="H434" s="20"/>
      <c r="I434" s="30">
        <f t="shared" si="22"/>
        <v>0</v>
      </c>
      <c r="J434" s="20"/>
      <c r="K434" s="31"/>
    </row>
    <row r="435" spans="1:11" ht="15.75" customHeight="1" thickBot="1">
      <c r="A435" s="39" t="s">
        <v>182</v>
      </c>
      <c r="B435" s="40"/>
      <c r="C435" s="28">
        <f aca="true" t="shared" si="23" ref="C435:H435">SUM(C409:C434)</f>
        <v>0</v>
      </c>
      <c r="D435" s="20">
        <f t="shared" si="23"/>
        <v>0</v>
      </c>
      <c r="E435" s="20">
        <f t="shared" si="23"/>
        <v>0.25</v>
      </c>
      <c r="F435" s="20">
        <f t="shared" si="23"/>
        <v>0</v>
      </c>
      <c r="G435" s="20">
        <f t="shared" si="23"/>
        <v>0</v>
      </c>
      <c r="H435" s="20">
        <f t="shared" si="23"/>
        <v>0</v>
      </c>
      <c r="I435" s="30">
        <f t="shared" si="22"/>
        <v>0.25</v>
      </c>
      <c r="J435" s="20">
        <f>SUM(J409:J434)</f>
        <v>0</v>
      </c>
      <c r="K435" s="31">
        <f>SUM(K409:K434)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2" width="10.75390625" style="4" customWidth="1"/>
    <col min="3" max="3" width="13.375" style="4" customWidth="1"/>
    <col min="4" max="4" width="9.375" style="4" customWidth="1"/>
    <col min="5" max="7" width="9.625" style="4" customWidth="1"/>
    <col min="8" max="8" width="13.625" style="4" customWidth="1"/>
    <col min="9" max="9" width="9.375" style="4" customWidth="1"/>
    <col min="10" max="12" width="9.625" style="4" customWidth="1"/>
    <col min="13" max="13" width="13.625" style="4" customWidth="1"/>
    <col min="14" max="14" width="9.375" style="4" customWidth="1"/>
    <col min="15" max="18" width="9.625" style="4" customWidth="1"/>
    <col min="19" max="16384" width="10.75390625" style="4" customWidth="1"/>
  </cols>
  <sheetData>
    <row r="1" spans="1:14" ht="21.75" customHeight="1">
      <c r="A1" s="43" t="s">
        <v>169</v>
      </c>
      <c r="B1" s="5"/>
      <c r="C1" s="5"/>
      <c r="D1"/>
      <c r="E1" s="6"/>
      <c r="F1" s="5"/>
      <c r="G1" s="6" t="s">
        <v>141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3" t="s">
        <v>171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2"/>
      <c r="B3" s="103"/>
      <c r="C3" s="101" t="s">
        <v>142</v>
      </c>
      <c r="D3" s="101"/>
      <c r="E3" s="101"/>
      <c r="F3" s="101"/>
      <c r="G3" s="15"/>
      <c r="H3" s="101" t="s">
        <v>143</v>
      </c>
      <c r="I3" s="101"/>
      <c r="J3" s="101"/>
      <c r="K3" s="101"/>
      <c r="L3" s="15"/>
      <c r="M3" s="101" t="s">
        <v>144</v>
      </c>
      <c r="N3" s="101"/>
      <c r="O3" s="101"/>
      <c r="P3" s="15"/>
      <c r="Q3" s="165" t="s">
        <v>145</v>
      </c>
      <c r="R3" s="166"/>
    </row>
    <row r="4" spans="1:18" ht="25.5" customHeight="1" thickBot="1">
      <c r="A4" s="78" t="s">
        <v>174</v>
      </c>
      <c r="B4" s="104" t="s">
        <v>175</v>
      </c>
      <c r="C4" s="167" t="s">
        <v>146</v>
      </c>
      <c r="D4" s="168"/>
      <c r="E4" s="169" t="s">
        <v>247</v>
      </c>
      <c r="F4" s="170" t="s">
        <v>147</v>
      </c>
      <c r="G4" s="171" t="s">
        <v>263</v>
      </c>
      <c r="H4" s="172" t="s">
        <v>146</v>
      </c>
      <c r="I4" s="173"/>
      <c r="J4" s="174" t="s">
        <v>148</v>
      </c>
      <c r="K4" s="174" t="s">
        <v>149</v>
      </c>
      <c r="L4" s="175" t="s">
        <v>263</v>
      </c>
      <c r="M4" s="172" t="s">
        <v>146</v>
      </c>
      <c r="N4" s="173"/>
      <c r="O4" s="172" t="s">
        <v>185</v>
      </c>
      <c r="P4" s="171" t="s">
        <v>263</v>
      </c>
      <c r="Q4" s="169" t="s">
        <v>150</v>
      </c>
      <c r="R4" s="176" t="s">
        <v>263</v>
      </c>
    </row>
    <row r="5" spans="1:18" ht="21.75" customHeight="1">
      <c r="A5" s="22" t="s">
        <v>186</v>
      </c>
      <c r="B5" s="149" t="s">
        <v>187</v>
      </c>
      <c r="C5" s="177"/>
      <c r="D5" s="178"/>
      <c r="E5" s="83"/>
      <c r="F5" s="83"/>
      <c r="G5" s="84"/>
      <c r="H5" s="179"/>
      <c r="I5" s="179"/>
      <c r="J5" s="180"/>
      <c r="K5" s="180"/>
      <c r="L5" s="181"/>
      <c r="M5" s="182"/>
      <c r="N5" s="182"/>
      <c r="O5" s="180"/>
      <c r="P5" s="27"/>
      <c r="Q5" s="183">
        <f aca="true" t="shared" si="0" ref="Q5:Q32">SUM(E5-F5+J5-K5+O5)</f>
        <v>0</v>
      </c>
      <c r="R5" s="184">
        <f aca="true" t="shared" si="1" ref="R5:R32">SUM(G5+L5+P5)</f>
        <v>0</v>
      </c>
    </row>
    <row r="6" spans="1:18" ht="21.75" customHeight="1" thickBot="1">
      <c r="A6" s="28"/>
      <c r="B6" s="81" t="s">
        <v>188</v>
      </c>
      <c r="C6" s="185"/>
      <c r="D6" s="170"/>
      <c r="E6" s="91"/>
      <c r="F6" s="91"/>
      <c r="G6" s="92"/>
      <c r="H6" s="186"/>
      <c r="I6" s="186"/>
      <c r="J6" s="187"/>
      <c r="K6" s="187"/>
      <c r="L6" s="188"/>
      <c r="M6" s="189"/>
      <c r="N6" s="189"/>
      <c r="O6" s="187"/>
      <c r="P6" s="31"/>
      <c r="Q6" s="190">
        <f t="shared" si="0"/>
        <v>0</v>
      </c>
      <c r="R6" s="191">
        <f t="shared" si="1"/>
        <v>0</v>
      </c>
    </row>
    <row r="7" spans="1:18" ht="21.75" customHeight="1">
      <c r="A7" s="32" t="s">
        <v>189</v>
      </c>
      <c r="B7" s="155" t="s">
        <v>190</v>
      </c>
      <c r="C7" s="192"/>
      <c r="D7" s="193"/>
      <c r="E7" s="94"/>
      <c r="F7" s="94"/>
      <c r="G7" s="89"/>
      <c r="H7" s="179"/>
      <c r="I7" s="179"/>
      <c r="J7" s="180"/>
      <c r="K7" s="180"/>
      <c r="L7" s="181"/>
      <c r="M7" s="182"/>
      <c r="N7" s="182"/>
      <c r="O7" s="180"/>
      <c r="P7" s="27"/>
      <c r="Q7" s="183">
        <f t="shared" si="0"/>
        <v>0</v>
      </c>
      <c r="R7" s="184">
        <f t="shared" si="1"/>
        <v>0</v>
      </c>
    </row>
    <row r="8" spans="1:18" ht="25.5" customHeight="1" thickBot="1">
      <c r="A8" s="28"/>
      <c r="B8" s="81" t="s">
        <v>191</v>
      </c>
      <c r="C8" s="185"/>
      <c r="D8" s="170"/>
      <c r="E8" s="91"/>
      <c r="F8" s="91"/>
      <c r="G8" s="92"/>
      <c r="H8" s="186" t="s">
        <v>0</v>
      </c>
      <c r="I8" s="186">
        <v>3</v>
      </c>
      <c r="J8" s="187"/>
      <c r="K8" s="187">
        <v>200</v>
      </c>
      <c r="L8" s="188">
        <v>0</v>
      </c>
      <c r="M8" s="189"/>
      <c r="N8" s="186"/>
      <c r="O8" s="187"/>
      <c r="P8" s="31"/>
      <c r="Q8" s="190">
        <f t="shared" si="0"/>
        <v>-200</v>
      </c>
      <c r="R8" s="191">
        <f t="shared" si="1"/>
        <v>0</v>
      </c>
    </row>
    <row r="9" spans="1:18" ht="21.75" customHeight="1">
      <c r="A9" s="32" t="s">
        <v>192</v>
      </c>
      <c r="B9" s="155" t="s">
        <v>193</v>
      </c>
      <c r="C9" s="192"/>
      <c r="D9" s="193"/>
      <c r="E9" s="94"/>
      <c r="F9" s="94"/>
      <c r="G9" s="89"/>
      <c r="H9" s="179"/>
      <c r="I9" s="179"/>
      <c r="J9" s="180"/>
      <c r="K9" s="180"/>
      <c r="L9" s="181"/>
      <c r="M9" s="182"/>
      <c r="N9" s="182"/>
      <c r="O9" s="180"/>
      <c r="P9" s="27"/>
      <c r="Q9" s="183">
        <f t="shared" si="0"/>
        <v>0</v>
      </c>
      <c r="R9" s="184">
        <f t="shared" si="1"/>
        <v>0</v>
      </c>
    </row>
    <row r="10" spans="1:18" ht="21.75" customHeight="1" thickBot="1">
      <c r="A10" s="32"/>
      <c r="B10" s="155" t="s">
        <v>194</v>
      </c>
      <c r="C10" s="192"/>
      <c r="D10" s="193"/>
      <c r="E10" s="94"/>
      <c r="F10" s="94"/>
      <c r="G10" s="89"/>
      <c r="H10" s="179"/>
      <c r="I10" s="179"/>
      <c r="J10" s="180"/>
      <c r="K10" s="180"/>
      <c r="L10" s="181"/>
      <c r="M10" s="182"/>
      <c r="N10" s="182"/>
      <c r="O10" s="180"/>
      <c r="P10" s="27"/>
      <c r="Q10" s="183">
        <f t="shared" si="0"/>
        <v>0</v>
      </c>
      <c r="R10" s="184">
        <f t="shared" si="1"/>
        <v>0</v>
      </c>
    </row>
    <row r="11" spans="1:18" ht="21.75" customHeight="1">
      <c r="A11" s="22" t="s">
        <v>195</v>
      </c>
      <c r="B11" s="156" t="s">
        <v>196</v>
      </c>
      <c r="C11" s="177"/>
      <c r="D11" s="178"/>
      <c r="E11" s="83"/>
      <c r="F11" s="83"/>
      <c r="G11" s="84"/>
      <c r="H11" s="194"/>
      <c r="I11" s="194"/>
      <c r="J11" s="195"/>
      <c r="K11" s="195"/>
      <c r="L11" s="38"/>
      <c r="M11" s="177"/>
      <c r="N11" s="177"/>
      <c r="O11" s="195"/>
      <c r="P11" s="38"/>
      <c r="Q11" s="196">
        <f t="shared" si="0"/>
        <v>0</v>
      </c>
      <c r="R11" s="197">
        <f t="shared" si="1"/>
        <v>0</v>
      </c>
    </row>
    <row r="12" spans="1:18" ht="21.75" customHeight="1" thickBot="1">
      <c r="A12" s="32"/>
      <c r="B12" s="155" t="s">
        <v>197</v>
      </c>
      <c r="C12" s="192"/>
      <c r="D12" s="193"/>
      <c r="E12" s="94"/>
      <c r="F12" s="94"/>
      <c r="G12" s="89"/>
      <c r="H12" s="179"/>
      <c r="I12" s="179"/>
      <c r="J12" s="180"/>
      <c r="K12" s="180"/>
      <c r="L12" s="181"/>
      <c r="M12" s="182"/>
      <c r="N12" s="182"/>
      <c r="O12" s="180"/>
      <c r="P12" s="27"/>
      <c r="Q12" s="183">
        <f t="shared" si="0"/>
        <v>0</v>
      </c>
      <c r="R12" s="184">
        <f t="shared" si="1"/>
        <v>0</v>
      </c>
    </row>
    <row r="13" spans="1:18" ht="21.75" customHeight="1">
      <c r="A13" s="22" t="s">
        <v>198</v>
      </c>
      <c r="B13" s="156" t="s">
        <v>199</v>
      </c>
      <c r="C13" s="177"/>
      <c r="D13" s="178"/>
      <c r="E13" s="83"/>
      <c r="F13" s="83"/>
      <c r="G13" s="84"/>
      <c r="H13" s="194"/>
      <c r="I13" s="194"/>
      <c r="J13" s="195"/>
      <c r="K13" s="195"/>
      <c r="L13" s="38"/>
      <c r="M13" s="177"/>
      <c r="N13" s="177"/>
      <c r="O13" s="195"/>
      <c r="P13" s="38"/>
      <c r="Q13" s="196">
        <f t="shared" si="0"/>
        <v>0</v>
      </c>
      <c r="R13" s="197">
        <f t="shared" si="1"/>
        <v>0</v>
      </c>
    </row>
    <row r="14" spans="1:18" ht="21.75" customHeight="1" thickBot="1">
      <c r="A14" s="32"/>
      <c r="B14" s="155" t="s">
        <v>200</v>
      </c>
      <c r="C14" s="192"/>
      <c r="D14" s="193"/>
      <c r="E14" s="94"/>
      <c r="F14" s="94"/>
      <c r="G14" s="89"/>
      <c r="H14" s="179"/>
      <c r="I14" s="179"/>
      <c r="J14" s="180"/>
      <c r="K14" s="180"/>
      <c r="L14" s="181"/>
      <c r="M14" s="182"/>
      <c r="N14" s="182"/>
      <c r="O14" s="180"/>
      <c r="P14" s="27"/>
      <c r="Q14" s="183">
        <f t="shared" si="0"/>
        <v>0</v>
      </c>
      <c r="R14" s="184">
        <f t="shared" si="1"/>
        <v>0</v>
      </c>
    </row>
    <row r="15" spans="1:18" ht="21.75" customHeight="1">
      <c r="A15" s="22" t="s">
        <v>201</v>
      </c>
      <c r="B15" s="156" t="s">
        <v>202</v>
      </c>
      <c r="C15" s="177" t="s">
        <v>1</v>
      </c>
      <c r="D15" s="178" t="s">
        <v>2</v>
      </c>
      <c r="E15" s="83">
        <v>1500</v>
      </c>
      <c r="F15" s="83"/>
      <c r="G15" s="84">
        <v>0</v>
      </c>
      <c r="H15" s="194"/>
      <c r="I15" s="194"/>
      <c r="J15" s="195"/>
      <c r="K15" s="195"/>
      <c r="L15" s="38"/>
      <c r="M15" s="177"/>
      <c r="N15" s="177"/>
      <c r="O15" s="195"/>
      <c r="P15" s="38"/>
      <c r="Q15" s="196">
        <f t="shared" si="0"/>
        <v>1500</v>
      </c>
      <c r="R15" s="197">
        <f t="shared" si="1"/>
        <v>0</v>
      </c>
    </row>
    <row r="16" spans="1:18" ht="21.75" customHeight="1">
      <c r="A16" s="32"/>
      <c r="B16" s="155" t="s">
        <v>203</v>
      </c>
      <c r="C16" s="192"/>
      <c r="D16" s="193"/>
      <c r="E16" s="94"/>
      <c r="F16" s="94"/>
      <c r="G16" s="89"/>
      <c r="H16" s="179"/>
      <c r="I16" s="179"/>
      <c r="J16" s="180"/>
      <c r="K16" s="180"/>
      <c r="L16" s="181"/>
      <c r="M16" s="182"/>
      <c r="N16" s="182"/>
      <c r="O16" s="180"/>
      <c r="P16" s="27"/>
      <c r="Q16" s="183">
        <f t="shared" si="0"/>
        <v>0</v>
      </c>
      <c r="R16" s="184">
        <f t="shared" si="1"/>
        <v>0</v>
      </c>
    </row>
    <row r="17" spans="1:18" ht="21.75" customHeight="1" thickBot="1">
      <c r="A17" s="28"/>
      <c r="B17" s="81" t="s">
        <v>204</v>
      </c>
      <c r="C17" s="185"/>
      <c r="D17" s="170"/>
      <c r="E17" s="91"/>
      <c r="F17" s="91"/>
      <c r="G17" s="92"/>
      <c r="H17" s="186"/>
      <c r="I17" s="186"/>
      <c r="J17" s="187"/>
      <c r="K17" s="187"/>
      <c r="L17" s="188"/>
      <c r="M17" s="189"/>
      <c r="N17" s="189"/>
      <c r="O17" s="187"/>
      <c r="P17" s="31"/>
      <c r="Q17" s="190">
        <f t="shared" si="0"/>
        <v>0</v>
      </c>
      <c r="R17" s="191">
        <f t="shared" si="1"/>
        <v>0</v>
      </c>
    </row>
    <row r="18" spans="1:18" ht="21.75" customHeight="1">
      <c r="A18" s="32" t="s">
        <v>205</v>
      </c>
      <c r="B18" s="155" t="s">
        <v>206</v>
      </c>
      <c r="C18" s="192" t="s">
        <v>3</v>
      </c>
      <c r="D18" s="193">
        <v>45</v>
      </c>
      <c r="E18" s="94"/>
      <c r="F18" s="94">
        <v>1200</v>
      </c>
      <c r="G18" s="89">
        <v>0</v>
      </c>
      <c r="H18" s="179"/>
      <c r="I18" s="179"/>
      <c r="J18" s="180"/>
      <c r="K18" s="180"/>
      <c r="L18" s="181"/>
      <c r="M18" s="182"/>
      <c r="N18" s="182"/>
      <c r="O18" s="180"/>
      <c r="P18" s="27"/>
      <c r="Q18" s="183">
        <f t="shared" si="0"/>
        <v>-1200</v>
      </c>
      <c r="R18" s="184">
        <f t="shared" si="1"/>
        <v>0</v>
      </c>
    </row>
    <row r="19" spans="1:18" ht="21.75" customHeight="1" thickBot="1">
      <c r="A19" s="28"/>
      <c r="B19" s="81" t="s">
        <v>207</v>
      </c>
      <c r="C19" s="185"/>
      <c r="D19" s="170"/>
      <c r="E19" s="91"/>
      <c r="F19" s="91"/>
      <c r="G19" s="92"/>
      <c r="H19" s="186"/>
      <c r="I19" s="186"/>
      <c r="J19" s="187"/>
      <c r="K19" s="187"/>
      <c r="L19" s="188"/>
      <c r="M19" s="189"/>
      <c r="N19" s="189"/>
      <c r="O19" s="187"/>
      <c r="P19" s="31"/>
      <c r="Q19" s="190">
        <f t="shared" si="0"/>
        <v>0</v>
      </c>
      <c r="R19" s="191">
        <f t="shared" si="1"/>
        <v>0</v>
      </c>
    </row>
    <row r="20" spans="1:18" ht="21.75" customHeight="1">
      <c r="A20" s="32" t="s">
        <v>209</v>
      </c>
      <c r="B20" s="155" t="s">
        <v>210</v>
      </c>
      <c r="C20" s="192"/>
      <c r="D20" s="193"/>
      <c r="E20" s="94"/>
      <c r="F20" s="94"/>
      <c r="G20" s="89"/>
      <c r="H20" s="179"/>
      <c r="I20" s="179"/>
      <c r="J20" s="180"/>
      <c r="K20" s="180"/>
      <c r="L20" s="181"/>
      <c r="M20" s="182"/>
      <c r="N20" s="182"/>
      <c r="O20" s="180"/>
      <c r="P20" s="27"/>
      <c r="Q20" s="183">
        <f t="shared" si="0"/>
        <v>0</v>
      </c>
      <c r="R20" s="184">
        <f t="shared" si="1"/>
        <v>0</v>
      </c>
    </row>
    <row r="21" spans="1:18" ht="21.75" customHeight="1" thickBot="1">
      <c r="A21" s="32"/>
      <c r="B21" s="155" t="s">
        <v>211</v>
      </c>
      <c r="C21" s="192" t="s">
        <v>4</v>
      </c>
      <c r="D21" s="193">
        <v>1</v>
      </c>
      <c r="E21" s="94"/>
      <c r="F21" s="94">
        <v>1000</v>
      </c>
      <c r="G21" s="89">
        <v>0</v>
      </c>
      <c r="H21" s="179"/>
      <c r="I21" s="179"/>
      <c r="J21" s="180"/>
      <c r="K21" s="180"/>
      <c r="L21" s="181"/>
      <c r="M21" s="182"/>
      <c r="N21" s="182"/>
      <c r="O21" s="180"/>
      <c r="P21" s="27"/>
      <c r="Q21" s="183">
        <f t="shared" si="0"/>
        <v>-1000</v>
      </c>
      <c r="R21" s="184">
        <f t="shared" si="1"/>
        <v>0</v>
      </c>
    </row>
    <row r="22" spans="1:18" ht="21.75" customHeight="1">
      <c r="A22" s="22" t="s">
        <v>212</v>
      </c>
      <c r="B22" s="156" t="s">
        <v>213</v>
      </c>
      <c r="C22" s="177"/>
      <c r="D22" s="178"/>
      <c r="E22" s="83"/>
      <c r="F22" s="83"/>
      <c r="G22" s="84"/>
      <c r="H22" s="194"/>
      <c r="I22" s="194"/>
      <c r="J22" s="195"/>
      <c r="K22" s="195"/>
      <c r="L22" s="38"/>
      <c r="M22" s="177"/>
      <c r="N22" s="177"/>
      <c r="O22" s="195"/>
      <c r="P22" s="38"/>
      <c r="Q22" s="196">
        <f t="shared" si="0"/>
        <v>0</v>
      </c>
      <c r="R22" s="197">
        <f t="shared" si="1"/>
        <v>0</v>
      </c>
    </row>
    <row r="23" spans="1:18" ht="21.75" customHeight="1" thickBot="1">
      <c r="A23" s="32"/>
      <c r="B23" s="155" t="s">
        <v>214</v>
      </c>
      <c r="C23" s="192"/>
      <c r="D23" s="193"/>
      <c r="E23" s="94"/>
      <c r="F23" s="94"/>
      <c r="G23" s="89"/>
      <c r="H23" s="179" t="s">
        <v>5</v>
      </c>
      <c r="I23" s="179" t="s">
        <v>6</v>
      </c>
      <c r="J23" s="180">
        <v>180</v>
      </c>
      <c r="K23" s="180"/>
      <c r="L23" s="181">
        <v>0</v>
      </c>
      <c r="M23" s="182"/>
      <c r="N23" s="182"/>
      <c r="O23" s="180"/>
      <c r="P23" s="27"/>
      <c r="Q23" s="183">
        <f t="shared" si="0"/>
        <v>180</v>
      </c>
      <c r="R23" s="184">
        <f t="shared" si="1"/>
        <v>0</v>
      </c>
    </row>
    <row r="24" spans="1:18" ht="21.75" customHeight="1">
      <c r="A24" s="22" t="s">
        <v>215</v>
      </c>
      <c r="B24" s="156" t="s">
        <v>216</v>
      </c>
      <c r="C24" s="177"/>
      <c r="D24" s="178"/>
      <c r="E24" s="83"/>
      <c r="F24" s="83"/>
      <c r="G24" s="84"/>
      <c r="H24" s="194" t="s">
        <v>5</v>
      </c>
      <c r="I24" s="194" t="s">
        <v>7</v>
      </c>
      <c r="J24" s="195">
        <v>120</v>
      </c>
      <c r="K24" s="195"/>
      <c r="L24" s="38">
        <v>0</v>
      </c>
      <c r="M24" s="177"/>
      <c r="N24" s="177"/>
      <c r="O24" s="195"/>
      <c r="P24" s="38"/>
      <c r="Q24" s="196">
        <f t="shared" si="0"/>
        <v>120</v>
      </c>
      <c r="R24" s="197">
        <f t="shared" si="1"/>
        <v>0</v>
      </c>
    </row>
    <row r="25" spans="1:18" ht="21.75" customHeight="1" thickBot="1">
      <c r="A25" s="32"/>
      <c r="B25" s="155" t="s">
        <v>217</v>
      </c>
      <c r="C25" s="192"/>
      <c r="D25" s="193"/>
      <c r="E25" s="94"/>
      <c r="F25" s="94"/>
      <c r="G25" s="89"/>
      <c r="H25" s="179"/>
      <c r="I25" s="179"/>
      <c r="J25" s="180"/>
      <c r="K25" s="180"/>
      <c r="L25" s="181"/>
      <c r="M25" s="182"/>
      <c r="N25" s="182"/>
      <c r="O25" s="180"/>
      <c r="P25" s="27"/>
      <c r="Q25" s="183">
        <f t="shared" si="0"/>
        <v>0</v>
      </c>
      <c r="R25" s="184">
        <f t="shared" si="1"/>
        <v>0</v>
      </c>
    </row>
    <row r="26" spans="1:18" ht="18" customHeight="1">
      <c r="A26" s="12" t="s">
        <v>218</v>
      </c>
      <c r="B26" s="73" t="s">
        <v>219</v>
      </c>
      <c r="C26" s="198" t="s">
        <v>4</v>
      </c>
      <c r="D26" s="199">
        <v>1</v>
      </c>
      <c r="E26" s="200">
        <v>1100</v>
      </c>
      <c r="F26" s="200"/>
      <c r="G26" s="201">
        <v>0</v>
      </c>
      <c r="H26" s="202"/>
      <c r="I26" s="202"/>
      <c r="J26" s="203"/>
      <c r="K26" s="203"/>
      <c r="L26" s="204"/>
      <c r="M26" s="198"/>
      <c r="N26" s="198"/>
      <c r="O26" s="203"/>
      <c r="P26" s="204"/>
      <c r="Q26" s="205">
        <f t="shared" si="0"/>
        <v>1100</v>
      </c>
      <c r="R26" s="206">
        <f t="shared" si="1"/>
        <v>0</v>
      </c>
    </row>
    <row r="27" spans="1:18" ht="18" customHeight="1">
      <c r="A27" s="207"/>
      <c r="B27" s="208"/>
      <c r="C27" s="209" t="s">
        <v>8</v>
      </c>
      <c r="D27" s="210">
        <v>1</v>
      </c>
      <c r="E27" s="211"/>
      <c r="F27" s="211">
        <v>350</v>
      </c>
      <c r="G27" s="212">
        <v>0</v>
      </c>
      <c r="H27" s="213"/>
      <c r="I27" s="213"/>
      <c r="J27" s="214"/>
      <c r="K27" s="214"/>
      <c r="L27" s="215"/>
      <c r="M27" s="209"/>
      <c r="N27" s="209"/>
      <c r="O27" s="214"/>
      <c r="P27" s="215"/>
      <c r="Q27" s="216">
        <f t="shared" si="0"/>
        <v>-350</v>
      </c>
      <c r="R27" s="217">
        <f t="shared" si="1"/>
        <v>0</v>
      </c>
    </row>
    <row r="28" spans="1:18" ht="21.75" customHeight="1">
      <c r="A28" s="32"/>
      <c r="B28" s="155" t="s">
        <v>220</v>
      </c>
      <c r="C28" s="192" t="s">
        <v>9</v>
      </c>
      <c r="D28" s="193">
        <v>2</v>
      </c>
      <c r="E28" s="94">
        <v>270</v>
      </c>
      <c r="F28" s="94"/>
      <c r="G28" s="89"/>
      <c r="H28" s="179"/>
      <c r="I28" s="179"/>
      <c r="J28" s="180"/>
      <c r="K28" s="180"/>
      <c r="L28" s="181"/>
      <c r="M28" s="182"/>
      <c r="N28" s="182"/>
      <c r="O28" s="180"/>
      <c r="P28" s="27"/>
      <c r="Q28" s="183">
        <f t="shared" si="0"/>
        <v>270</v>
      </c>
      <c r="R28" s="184">
        <f t="shared" si="1"/>
        <v>0</v>
      </c>
    </row>
    <row r="29" spans="1:18" ht="21.75" customHeight="1" thickBot="1">
      <c r="A29" s="28"/>
      <c r="B29" s="81" t="s">
        <v>221</v>
      </c>
      <c r="C29" s="185"/>
      <c r="D29" s="170"/>
      <c r="E29" s="91"/>
      <c r="F29" s="91"/>
      <c r="G29" s="92"/>
      <c r="H29" s="186"/>
      <c r="I29" s="186"/>
      <c r="J29" s="187"/>
      <c r="K29" s="187"/>
      <c r="L29" s="188"/>
      <c r="M29" s="189"/>
      <c r="N29" s="189"/>
      <c r="O29" s="187"/>
      <c r="P29" s="31"/>
      <c r="Q29" s="190">
        <f t="shared" si="0"/>
        <v>0</v>
      </c>
      <c r="R29" s="191">
        <f t="shared" si="1"/>
        <v>0</v>
      </c>
    </row>
    <row r="30" spans="1:18" ht="18" customHeight="1">
      <c r="A30" s="36" t="s">
        <v>222</v>
      </c>
      <c r="B30" s="218" t="s">
        <v>223</v>
      </c>
      <c r="C30" s="219"/>
      <c r="D30" s="220"/>
      <c r="E30" s="96"/>
      <c r="F30" s="96"/>
      <c r="G30" s="97"/>
      <c r="H30" s="221" t="s">
        <v>10</v>
      </c>
      <c r="I30" s="221">
        <v>1</v>
      </c>
      <c r="J30" s="222">
        <v>25</v>
      </c>
      <c r="K30" s="222"/>
      <c r="L30" s="223">
        <v>0</v>
      </c>
      <c r="M30" s="224"/>
      <c r="N30" s="224"/>
      <c r="O30" s="222"/>
      <c r="P30" s="27"/>
      <c r="Q30" s="225">
        <f t="shared" si="0"/>
        <v>25</v>
      </c>
      <c r="R30" s="226">
        <f t="shared" si="1"/>
        <v>0</v>
      </c>
    </row>
    <row r="31" spans="1:18" ht="18" customHeight="1">
      <c r="A31" s="207"/>
      <c r="B31" s="208"/>
      <c r="C31" s="209"/>
      <c r="D31" s="210"/>
      <c r="E31" s="211"/>
      <c r="F31" s="211"/>
      <c r="G31" s="212"/>
      <c r="H31" s="213" t="s">
        <v>11</v>
      </c>
      <c r="I31" s="213">
        <v>2</v>
      </c>
      <c r="J31" s="214"/>
      <c r="K31" s="214">
        <v>90</v>
      </c>
      <c r="L31" s="215">
        <v>0</v>
      </c>
      <c r="M31" s="209"/>
      <c r="N31" s="209"/>
      <c r="O31" s="214"/>
      <c r="P31" s="227"/>
      <c r="Q31" s="216">
        <f t="shared" si="0"/>
        <v>-90</v>
      </c>
      <c r="R31" s="217">
        <f t="shared" si="1"/>
        <v>0</v>
      </c>
    </row>
    <row r="32" spans="1:18" ht="21.75" customHeight="1" thickBot="1">
      <c r="A32" s="28"/>
      <c r="B32" s="81" t="s">
        <v>224</v>
      </c>
      <c r="C32" s="185"/>
      <c r="D32" s="170"/>
      <c r="E32" s="91"/>
      <c r="F32" s="91"/>
      <c r="G32" s="92"/>
      <c r="H32" s="186" t="s">
        <v>12</v>
      </c>
      <c r="I32" s="186">
        <v>3</v>
      </c>
      <c r="J32" s="187">
        <v>90</v>
      </c>
      <c r="K32" s="187"/>
      <c r="L32" s="188">
        <v>0</v>
      </c>
      <c r="M32" s="189"/>
      <c r="N32" s="189"/>
      <c r="O32" s="187"/>
      <c r="P32" s="31"/>
      <c r="Q32" s="190">
        <f t="shared" si="0"/>
        <v>90</v>
      </c>
      <c r="R32" s="191">
        <f t="shared" si="1"/>
        <v>0</v>
      </c>
    </row>
    <row r="33" spans="1:18" ht="21.75" customHeight="1" thickBot="1">
      <c r="A33" s="28" t="s">
        <v>182</v>
      </c>
      <c r="B33" s="228"/>
      <c r="C33" s="110"/>
      <c r="D33" s="110">
        <f>SUM(D5:D32)</f>
        <v>50</v>
      </c>
      <c r="E33" s="229">
        <f>SUM(E5:E32)</f>
        <v>2870</v>
      </c>
      <c r="F33" s="91">
        <f>SUM(F5:F32)</f>
        <v>2550</v>
      </c>
      <c r="G33" s="230">
        <f>SUM(G5:G32)</f>
        <v>0</v>
      </c>
      <c r="H33" s="231"/>
      <c r="I33" s="231"/>
      <c r="J33" s="132">
        <f>SUM(J5:J32)</f>
        <v>415</v>
      </c>
      <c r="K33" s="132">
        <f>SUM(K5:K32)</f>
        <v>290</v>
      </c>
      <c r="L33" s="31">
        <f>SUM(L5:L32)</f>
        <v>0</v>
      </c>
      <c r="M33" s="110"/>
      <c r="N33" s="20">
        <f>SUM(N5:N32)</f>
        <v>0</v>
      </c>
      <c r="O33" s="229">
        <f>SUM(O5:O32)</f>
        <v>0</v>
      </c>
      <c r="P33" s="92">
        <f>SUM(P5:P32)</f>
        <v>0</v>
      </c>
      <c r="Q33" s="229">
        <f>SUM(Q5:Q32)</f>
        <v>445</v>
      </c>
      <c r="R33" s="92">
        <f>SUM(R5:R32)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3" t="s">
        <v>169</v>
      </c>
      <c r="B1" s="5"/>
      <c r="E1" s="6" t="s">
        <v>13</v>
      </c>
      <c r="F1" s="6"/>
      <c r="G1" s="5"/>
      <c r="H1" s="5"/>
    </row>
    <row r="2" spans="1:8" ht="19.5" customHeight="1" thickBot="1">
      <c r="A2" s="43" t="s">
        <v>171</v>
      </c>
      <c r="B2" s="5"/>
      <c r="C2" s="8"/>
      <c r="D2" s="5"/>
      <c r="E2" s="5"/>
      <c r="F2" s="5"/>
      <c r="G2" s="5"/>
      <c r="H2" s="5"/>
    </row>
    <row r="3" spans="1:8" ht="12">
      <c r="A3" s="44"/>
      <c r="B3" s="13"/>
      <c r="C3" s="101" t="s">
        <v>14</v>
      </c>
      <c r="D3" s="72"/>
      <c r="E3" s="72" t="s">
        <v>15</v>
      </c>
      <c r="F3" s="102" t="s">
        <v>127</v>
      </c>
      <c r="G3" s="102"/>
      <c r="H3" s="103"/>
    </row>
    <row r="4" spans="1:8" s="236" customFormat="1" ht="16.5" customHeight="1" thickBot="1">
      <c r="A4" s="232" t="s">
        <v>174</v>
      </c>
      <c r="B4" s="233" t="s">
        <v>175</v>
      </c>
      <c r="C4" s="234" t="s">
        <v>16</v>
      </c>
      <c r="D4" s="234" t="s">
        <v>17</v>
      </c>
      <c r="E4" s="233" t="s">
        <v>18</v>
      </c>
      <c r="F4" s="233" t="s">
        <v>56</v>
      </c>
      <c r="G4" s="233" t="s">
        <v>185</v>
      </c>
      <c r="H4" s="235" t="s">
        <v>182</v>
      </c>
    </row>
    <row r="5" spans="1:8" ht="12">
      <c r="A5" s="22" t="s">
        <v>186</v>
      </c>
      <c r="B5" s="23" t="s">
        <v>187</v>
      </c>
      <c r="C5" s="105"/>
      <c r="D5" s="106"/>
      <c r="E5" s="83">
        <f>'Alimentation élevages et Temps'!$J$6</f>
        <v>19.6</v>
      </c>
      <c r="F5" s="105" t="s">
        <v>128</v>
      </c>
      <c r="G5" s="106">
        <v>751.6</v>
      </c>
      <c r="H5" s="27">
        <f aca="true" t="shared" si="0" ref="H5:H31">SUM(D5+E5+G5)</f>
        <v>771.2</v>
      </c>
    </row>
    <row r="6" spans="1:8" ht="13.5" customHeight="1" thickBot="1">
      <c r="A6" s="28"/>
      <c r="B6" s="20" t="s">
        <v>188</v>
      </c>
      <c r="C6" s="107"/>
      <c r="D6" s="88"/>
      <c r="E6" s="94">
        <f>'Alimentation élevages et Temps'!$J$7</f>
        <v>45.3</v>
      </c>
      <c r="F6" s="86" t="s">
        <v>19</v>
      </c>
      <c r="G6" s="88">
        <v>140</v>
      </c>
      <c r="H6" s="27">
        <f t="shared" si="0"/>
        <v>185.3</v>
      </c>
    </row>
    <row r="7" spans="1:8" ht="12">
      <c r="A7" s="32" t="s">
        <v>189</v>
      </c>
      <c r="B7" s="33" t="s">
        <v>190</v>
      </c>
      <c r="C7" s="105"/>
      <c r="D7" s="106"/>
      <c r="E7" s="83">
        <f>'Alimentation élevages et Temps'!$J$8</f>
        <v>56.1</v>
      </c>
      <c r="F7" s="105"/>
      <c r="G7" s="106"/>
      <c r="H7" s="204">
        <f t="shared" si="0"/>
        <v>56.1</v>
      </c>
    </row>
    <row r="8" spans="1:8" ht="13.5" customHeight="1" thickBot="1">
      <c r="A8" s="28"/>
      <c r="B8" s="20" t="s">
        <v>191</v>
      </c>
      <c r="C8" s="107"/>
      <c r="D8" s="88"/>
      <c r="E8" s="94">
        <f>'Alimentation élevages et Temps'!$J$9</f>
        <v>26.25</v>
      </c>
      <c r="F8" s="107"/>
      <c r="G8" s="88"/>
      <c r="H8" s="27">
        <f t="shared" si="0"/>
        <v>26.25</v>
      </c>
    </row>
    <row r="9" spans="1:8" ht="12">
      <c r="A9" s="32" t="s">
        <v>192</v>
      </c>
      <c r="B9" s="33" t="s">
        <v>193</v>
      </c>
      <c r="C9" s="105" t="s">
        <v>20</v>
      </c>
      <c r="D9" s="106">
        <v>24</v>
      </c>
      <c r="E9" s="83">
        <f>'Alimentation élevages et Temps'!$J$10</f>
        <v>117.4</v>
      </c>
      <c r="F9" s="105"/>
      <c r="G9" s="106"/>
      <c r="H9" s="204">
        <f t="shared" si="0"/>
        <v>141.4</v>
      </c>
    </row>
    <row r="10" spans="1:8" ht="12.75" thickBot="1">
      <c r="A10" s="32"/>
      <c r="B10" s="33" t="s">
        <v>194</v>
      </c>
      <c r="C10" s="107" t="s">
        <v>272</v>
      </c>
      <c r="D10" s="88">
        <v>30</v>
      </c>
      <c r="E10" s="94">
        <f>'Alimentation élevages et Temps'!$J$11</f>
        <v>18</v>
      </c>
      <c r="F10" s="107"/>
      <c r="G10" s="88"/>
      <c r="H10" s="27">
        <f t="shared" si="0"/>
        <v>48</v>
      </c>
    </row>
    <row r="11" spans="1:8" ht="12">
      <c r="A11" s="22" t="s">
        <v>195</v>
      </c>
      <c r="B11" s="24" t="s">
        <v>196</v>
      </c>
      <c r="C11" s="105"/>
      <c r="D11" s="106"/>
      <c r="E11" s="83">
        <f>'Alimentation élevages et Temps'!$J$12</f>
        <v>95.2</v>
      </c>
      <c r="F11" s="105"/>
      <c r="G11" s="106"/>
      <c r="H11" s="38">
        <f t="shared" si="0"/>
        <v>95.2</v>
      </c>
    </row>
    <row r="12" spans="1:11" ht="13.5" thickBot="1">
      <c r="A12" s="32"/>
      <c r="B12" s="33" t="s">
        <v>197</v>
      </c>
      <c r="C12" s="237"/>
      <c r="D12" s="238"/>
      <c r="E12" s="60">
        <f>'Alimentation élevages et Temps'!$J$13</f>
        <v>28</v>
      </c>
      <c r="F12" s="237" t="s">
        <v>21</v>
      </c>
      <c r="G12" s="238" t="s">
        <v>22</v>
      </c>
      <c r="H12" s="223">
        <f>SUM(D12+E12)</f>
        <v>28</v>
      </c>
      <c r="J12"/>
      <c r="K12"/>
    </row>
    <row r="13" spans="1:11" ht="12.75">
      <c r="A13" s="22" t="s">
        <v>198</v>
      </c>
      <c r="B13" s="24" t="s">
        <v>199</v>
      </c>
      <c r="C13" s="105"/>
      <c r="D13" s="106"/>
      <c r="E13" s="83">
        <f>'Alimentation élevages et Temps'!$J$14</f>
        <v>103</v>
      </c>
      <c r="F13" s="105"/>
      <c r="G13" s="106"/>
      <c r="H13" s="38">
        <f t="shared" si="0"/>
        <v>103</v>
      </c>
      <c r="J13"/>
      <c r="K13"/>
    </row>
    <row r="14" spans="1:11" ht="13.5" thickBot="1">
      <c r="A14" s="32"/>
      <c r="B14" s="33" t="s">
        <v>200</v>
      </c>
      <c r="C14" s="107"/>
      <c r="D14" s="88"/>
      <c r="E14" s="94">
        <f>'Alimentation élevages et Temps'!$J$15</f>
        <v>22</v>
      </c>
      <c r="F14" s="107" t="s">
        <v>21</v>
      </c>
      <c r="G14" s="238" t="s">
        <v>22</v>
      </c>
      <c r="H14" s="223">
        <f>SUM(D14+E14)</f>
        <v>22</v>
      </c>
      <c r="J14"/>
      <c r="K14"/>
    </row>
    <row r="15" spans="1:11" ht="12.75">
      <c r="A15" s="22" t="s">
        <v>201</v>
      </c>
      <c r="B15" s="24" t="s">
        <v>202</v>
      </c>
      <c r="C15" s="105"/>
      <c r="D15" s="106"/>
      <c r="E15" s="83">
        <f>'Alimentation élevages et Temps'!$J$16</f>
        <v>16</v>
      </c>
      <c r="F15" s="105"/>
      <c r="G15" s="106"/>
      <c r="H15" s="38">
        <f t="shared" si="0"/>
        <v>16</v>
      </c>
      <c r="J15"/>
      <c r="K15"/>
    </row>
    <row r="16" spans="1:11" ht="12.75">
      <c r="A16" s="32"/>
      <c r="B16" s="33" t="s">
        <v>203</v>
      </c>
      <c r="C16" s="107"/>
      <c r="D16" s="88"/>
      <c r="E16" s="94">
        <f>'Alimentation élevages et Temps'!$J$17</f>
        <v>0</v>
      </c>
      <c r="F16" s="107"/>
      <c r="G16" s="88"/>
      <c r="H16" s="128">
        <f t="shared" si="0"/>
        <v>0</v>
      </c>
      <c r="J16"/>
      <c r="K16"/>
    </row>
    <row r="17" spans="1:11" ht="13.5" thickBot="1">
      <c r="A17" s="28"/>
      <c r="B17" s="20" t="s">
        <v>204</v>
      </c>
      <c r="C17" s="107"/>
      <c r="D17" s="88"/>
      <c r="E17" s="94">
        <f>'Alimentation élevages et Temps'!$J$18</f>
        <v>0</v>
      </c>
      <c r="F17" s="107" t="s">
        <v>21</v>
      </c>
      <c r="G17" s="238" t="s">
        <v>22</v>
      </c>
      <c r="H17" s="223">
        <f>SUM(D17+E17)</f>
        <v>0</v>
      </c>
      <c r="J17"/>
      <c r="K17"/>
    </row>
    <row r="18" spans="1:11" ht="12.75">
      <c r="A18" s="32" t="s">
        <v>205</v>
      </c>
      <c r="B18" s="33" t="s">
        <v>206</v>
      </c>
      <c r="C18" s="105"/>
      <c r="D18" s="106"/>
      <c r="E18" s="83">
        <f>'Alimentation élevages et Temps'!$J$19</f>
        <v>45</v>
      </c>
      <c r="F18" s="105"/>
      <c r="G18" s="106"/>
      <c r="H18" s="38">
        <f t="shared" si="0"/>
        <v>45</v>
      </c>
      <c r="J18"/>
      <c r="K18"/>
    </row>
    <row r="19" spans="1:11" ht="13.5" thickBot="1">
      <c r="A19" s="28"/>
      <c r="B19" s="20" t="s">
        <v>207</v>
      </c>
      <c r="C19" s="107"/>
      <c r="D19" s="88"/>
      <c r="E19" s="94">
        <f>'Alimentation élevages et Temps'!$J$20</f>
        <v>0</v>
      </c>
      <c r="F19" s="107" t="s">
        <v>21</v>
      </c>
      <c r="G19" s="238" t="s">
        <v>22</v>
      </c>
      <c r="H19" s="223">
        <f>SUM(D19+E19)</f>
        <v>0</v>
      </c>
      <c r="J19"/>
      <c r="K19"/>
    </row>
    <row r="20" spans="1:11" ht="12.75">
      <c r="A20" s="32" t="s">
        <v>209</v>
      </c>
      <c r="B20" s="33" t="s">
        <v>210</v>
      </c>
      <c r="C20" s="105"/>
      <c r="D20" s="106"/>
      <c r="E20" s="83">
        <f>'Alimentation élevages et Temps'!$J$21</f>
        <v>5</v>
      </c>
      <c r="F20" s="105"/>
      <c r="G20" s="106"/>
      <c r="H20" s="38">
        <f t="shared" si="0"/>
        <v>5</v>
      </c>
      <c r="J20"/>
      <c r="K20"/>
    </row>
    <row r="21" spans="1:11" ht="13.5" thickBot="1">
      <c r="A21" s="32"/>
      <c r="B21" s="33" t="s">
        <v>211</v>
      </c>
      <c r="C21" s="107"/>
      <c r="D21" s="88"/>
      <c r="E21" s="94">
        <f>'Alimentation élevages et Temps'!$J$22</f>
        <v>0</v>
      </c>
      <c r="F21" s="107" t="s">
        <v>21</v>
      </c>
      <c r="G21" s="238" t="s">
        <v>22</v>
      </c>
      <c r="H21" s="223">
        <f>SUM(D21+E21)</f>
        <v>0</v>
      </c>
      <c r="J21"/>
      <c r="K21"/>
    </row>
    <row r="22" spans="1:11" ht="12.75">
      <c r="A22" s="22" t="s">
        <v>212</v>
      </c>
      <c r="B22" s="24" t="s">
        <v>213</v>
      </c>
      <c r="C22" s="105"/>
      <c r="D22" s="106"/>
      <c r="E22" s="83">
        <f>'Alimentation élevages et Temps'!$J$23</f>
        <v>5.25</v>
      </c>
      <c r="F22" s="105"/>
      <c r="G22" s="106"/>
      <c r="H22" s="38">
        <f t="shared" si="0"/>
        <v>5.25</v>
      </c>
      <c r="J22"/>
      <c r="K22"/>
    </row>
    <row r="23" spans="1:11" ht="13.5" thickBot="1">
      <c r="A23" s="32"/>
      <c r="B23" s="33" t="s">
        <v>214</v>
      </c>
      <c r="C23" s="107"/>
      <c r="D23" s="88"/>
      <c r="E23" s="94">
        <f>'Alimentation élevages et Temps'!$J$24</f>
        <v>0</v>
      </c>
      <c r="F23" s="107" t="s">
        <v>21</v>
      </c>
      <c r="G23" s="238" t="s">
        <v>22</v>
      </c>
      <c r="H23" s="223">
        <f>SUM(D23+E23)</f>
        <v>0</v>
      </c>
      <c r="J23"/>
      <c r="K23"/>
    </row>
    <row r="24" spans="1:11" ht="12.75">
      <c r="A24" s="22" t="s">
        <v>215</v>
      </c>
      <c r="B24" s="24" t="s">
        <v>216</v>
      </c>
      <c r="C24" s="105"/>
      <c r="D24" s="106"/>
      <c r="E24" s="83">
        <f>'Alimentation élevages et Temps'!$J$25</f>
        <v>8.25</v>
      </c>
      <c r="F24" s="105"/>
      <c r="G24" s="106"/>
      <c r="H24" s="38">
        <f t="shared" si="0"/>
        <v>8.25</v>
      </c>
      <c r="J24"/>
      <c r="K24"/>
    </row>
    <row r="25" spans="1:11" ht="13.5" thickBot="1">
      <c r="A25" s="32"/>
      <c r="B25" s="33" t="s">
        <v>217</v>
      </c>
      <c r="C25" s="107"/>
      <c r="D25" s="88"/>
      <c r="E25" s="94">
        <f>'Alimentation élevages et Temps'!$J$26</f>
        <v>0</v>
      </c>
      <c r="F25" s="107" t="s">
        <v>21</v>
      </c>
      <c r="G25" s="238" t="s">
        <v>22</v>
      </c>
      <c r="H25" s="223">
        <f>SUM(D25+E25)</f>
        <v>0</v>
      </c>
      <c r="J25"/>
      <c r="K25"/>
    </row>
    <row r="26" spans="1:11" ht="12.75">
      <c r="A26" s="22" t="s">
        <v>218</v>
      </c>
      <c r="B26" s="24" t="s">
        <v>219</v>
      </c>
      <c r="C26" s="105"/>
      <c r="D26" s="106"/>
      <c r="E26" s="83">
        <f>'Alimentation élevages et Temps'!$J$27</f>
        <v>3</v>
      </c>
      <c r="F26" s="105"/>
      <c r="G26" s="106"/>
      <c r="H26" s="38">
        <f t="shared" si="0"/>
        <v>3</v>
      </c>
      <c r="J26"/>
      <c r="K26"/>
    </row>
    <row r="27" spans="1:11" ht="12.75">
      <c r="A27" s="32"/>
      <c r="B27" s="33" t="s">
        <v>220</v>
      </c>
      <c r="C27" s="107"/>
      <c r="D27" s="88"/>
      <c r="E27" s="94">
        <f>'Alimentation élevages et Temps'!$J$28</f>
        <v>5.25</v>
      </c>
      <c r="F27" s="107" t="s">
        <v>21</v>
      </c>
      <c r="G27" s="88" t="s">
        <v>22</v>
      </c>
      <c r="H27" s="128">
        <f>SUM(D27+E27)</f>
        <v>5.25</v>
      </c>
      <c r="J27"/>
      <c r="K27"/>
    </row>
    <row r="28" spans="1:11" ht="13.5" thickBot="1">
      <c r="A28" s="28"/>
      <c r="B28" s="20" t="s">
        <v>221</v>
      </c>
      <c r="C28" s="107" t="s">
        <v>23</v>
      </c>
      <c r="D28" s="88">
        <v>5</v>
      </c>
      <c r="E28" s="94">
        <f>'Alimentation élevages et Temps'!$J$29</f>
        <v>8.25</v>
      </c>
      <c r="F28" s="107"/>
      <c r="G28" s="238"/>
      <c r="H28" s="223">
        <f t="shared" si="0"/>
        <v>13.25</v>
      </c>
      <c r="J28"/>
      <c r="K28"/>
    </row>
    <row r="29" spans="1:11" ht="12.75">
      <c r="A29" s="32" t="s">
        <v>222</v>
      </c>
      <c r="B29" s="33" t="s">
        <v>223</v>
      </c>
      <c r="C29" s="105"/>
      <c r="D29" s="106"/>
      <c r="E29" s="83">
        <f>'Alimentation élevages et Temps'!$J$30</f>
        <v>8.25</v>
      </c>
      <c r="F29" s="105" t="s">
        <v>21</v>
      </c>
      <c r="G29" s="106" t="s">
        <v>22</v>
      </c>
      <c r="H29" s="38">
        <f>SUM(D29+E29)</f>
        <v>8.25</v>
      </c>
      <c r="J29"/>
      <c r="K29"/>
    </row>
    <row r="30" spans="1:11" ht="13.5" thickBot="1">
      <c r="A30" s="28"/>
      <c r="B30" s="20" t="s">
        <v>224</v>
      </c>
      <c r="C30" s="107"/>
      <c r="D30" s="88"/>
      <c r="E30" s="94">
        <f>'Alimentation élevages et Temps'!$J$31</f>
        <v>19.7</v>
      </c>
      <c r="F30" s="107"/>
      <c r="G30" s="238"/>
      <c r="H30" s="223">
        <f t="shared" si="0"/>
        <v>19.7</v>
      </c>
      <c r="J30"/>
      <c r="K30"/>
    </row>
    <row r="31" spans="1:8" ht="12.75" thickBot="1">
      <c r="A31" s="98" t="s">
        <v>182</v>
      </c>
      <c r="B31" s="65"/>
      <c r="C31" s="65"/>
      <c r="D31" s="67">
        <f>SUM(D5:D30)</f>
        <v>59</v>
      </c>
      <c r="E31" s="67">
        <f>SUM(E5:E30)</f>
        <v>654.8</v>
      </c>
      <c r="F31" s="65"/>
      <c r="G31" s="67">
        <f>SUM(G5:G30)</f>
        <v>891.6</v>
      </c>
      <c r="H31" s="239">
        <f t="shared" si="0"/>
        <v>1605.4</v>
      </c>
    </row>
    <row r="34" spans="2:8" ht="15.75">
      <c r="B34" s="5"/>
      <c r="D34" s="5"/>
      <c r="E34" s="6" t="s">
        <v>24</v>
      </c>
      <c r="F34" s="6"/>
      <c r="G34" s="5"/>
      <c r="H34" s="5"/>
    </row>
    <row r="35" spans="2:8" ht="16.5" thickBot="1">
      <c r="B35" s="5"/>
      <c r="D35" s="5"/>
      <c r="E35" s="6"/>
      <c r="F35" s="6"/>
      <c r="G35" s="5"/>
      <c r="H35" s="5"/>
    </row>
    <row r="36" spans="1:8" ht="12">
      <c r="A36" s="44"/>
      <c r="B36" s="13"/>
      <c r="C36" s="101" t="s">
        <v>14</v>
      </c>
      <c r="D36" s="72"/>
      <c r="E36" s="72" t="s">
        <v>15</v>
      </c>
      <c r="F36" s="102" t="s">
        <v>127</v>
      </c>
      <c r="G36" s="102"/>
      <c r="H36" s="103"/>
    </row>
    <row r="37" spans="1:8" ht="16.5" customHeight="1" thickBot="1">
      <c r="A37" s="232" t="s">
        <v>174</v>
      </c>
      <c r="B37" s="233" t="s">
        <v>175</v>
      </c>
      <c r="C37" s="33" t="s">
        <v>16</v>
      </c>
      <c r="D37" s="33" t="s">
        <v>17</v>
      </c>
      <c r="E37" s="240" t="s">
        <v>18</v>
      </c>
      <c r="F37" s="240" t="s">
        <v>56</v>
      </c>
      <c r="G37" s="240" t="s">
        <v>185</v>
      </c>
      <c r="H37" s="125" t="s">
        <v>182</v>
      </c>
    </row>
    <row r="38" spans="1:8" ht="12">
      <c r="A38" s="22" t="s">
        <v>186</v>
      </c>
      <c r="B38" s="23" t="s">
        <v>187</v>
      </c>
      <c r="C38" s="105"/>
      <c r="D38" s="106"/>
      <c r="E38" s="83">
        <f>'Alimentation élevages et Temps'!$J$39</f>
        <v>0</v>
      </c>
      <c r="F38" s="105"/>
      <c r="G38" s="106"/>
      <c r="H38" s="27">
        <f aca="true" t="shared" si="1" ref="H38:H64">SUM(D38+E38+G38)</f>
        <v>0</v>
      </c>
    </row>
    <row r="39" spans="1:8" ht="12.75" thickBot="1">
      <c r="A39" s="28"/>
      <c r="B39" s="20" t="s">
        <v>188</v>
      </c>
      <c r="C39" s="107"/>
      <c r="D39" s="88"/>
      <c r="E39" s="94">
        <f>'Alimentation élevages et Temps'!$J$40</f>
        <v>0</v>
      </c>
      <c r="F39" s="107"/>
      <c r="G39" s="88"/>
      <c r="H39" s="27">
        <f t="shared" si="1"/>
        <v>0</v>
      </c>
    </row>
    <row r="40" spans="1:8" ht="12">
      <c r="A40" s="32" t="s">
        <v>189</v>
      </c>
      <c r="B40" s="33" t="s">
        <v>190</v>
      </c>
      <c r="C40" s="105"/>
      <c r="D40" s="106"/>
      <c r="E40" s="83">
        <f>'Alimentation élevages et Temps'!$J$41</f>
        <v>0</v>
      </c>
      <c r="F40" s="105"/>
      <c r="G40" s="106"/>
      <c r="H40" s="204">
        <f t="shared" si="1"/>
        <v>0</v>
      </c>
    </row>
    <row r="41" spans="1:8" ht="12.75" thickBot="1">
      <c r="A41" s="28"/>
      <c r="B41" s="20" t="s">
        <v>191</v>
      </c>
      <c r="C41" s="107"/>
      <c r="D41" s="88"/>
      <c r="E41" s="94">
        <f>'Alimentation élevages et Temps'!$J$42</f>
        <v>0</v>
      </c>
      <c r="F41" s="107"/>
      <c r="G41" s="88"/>
      <c r="H41" s="27">
        <f t="shared" si="1"/>
        <v>0</v>
      </c>
    </row>
    <row r="42" spans="1:8" ht="12">
      <c r="A42" s="32" t="s">
        <v>192</v>
      </c>
      <c r="B42" s="33" t="s">
        <v>193</v>
      </c>
      <c r="C42" s="105"/>
      <c r="D42" s="106"/>
      <c r="E42" s="83">
        <f>'Alimentation élevages et Temps'!$J$43</f>
        <v>0</v>
      </c>
      <c r="F42" s="105"/>
      <c r="G42" s="106"/>
      <c r="H42" s="204">
        <f t="shared" si="1"/>
        <v>0</v>
      </c>
    </row>
    <row r="43" spans="1:8" ht="12.75" thickBot="1">
      <c r="A43" s="32"/>
      <c r="B43" s="33" t="s">
        <v>194</v>
      </c>
      <c r="C43" s="107"/>
      <c r="D43" s="88"/>
      <c r="E43" s="94">
        <f>'Alimentation élevages et Temps'!$J$44</f>
        <v>0</v>
      </c>
      <c r="F43" s="107"/>
      <c r="G43" s="88"/>
      <c r="H43" s="27">
        <f t="shared" si="1"/>
        <v>0</v>
      </c>
    </row>
    <row r="44" spans="1:8" ht="12">
      <c r="A44" s="22" t="s">
        <v>195</v>
      </c>
      <c r="B44" s="24" t="s">
        <v>196</v>
      </c>
      <c r="C44" s="105"/>
      <c r="D44" s="106"/>
      <c r="E44" s="83">
        <f>'Alimentation élevages et Temps'!$J$45</f>
        <v>0</v>
      </c>
      <c r="F44" s="105"/>
      <c r="G44" s="106"/>
      <c r="H44" s="38">
        <f t="shared" si="1"/>
        <v>0</v>
      </c>
    </row>
    <row r="45" spans="1:8" ht="12.75" thickBot="1">
      <c r="A45" s="32"/>
      <c r="B45" s="33" t="s">
        <v>197</v>
      </c>
      <c r="C45" s="107"/>
      <c r="D45" s="88"/>
      <c r="E45" s="94">
        <f>'Alimentation élevages et Temps'!$J$46</f>
        <v>0</v>
      </c>
      <c r="F45" s="107"/>
      <c r="G45" s="88"/>
      <c r="H45" s="27">
        <f t="shared" si="1"/>
        <v>0</v>
      </c>
    </row>
    <row r="46" spans="1:8" ht="12">
      <c r="A46" s="22" t="s">
        <v>198</v>
      </c>
      <c r="B46" s="24" t="s">
        <v>199</v>
      </c>
      <c r="C46" s="105"/>
      <c r="D46" s="106"/>
      <c r="E46" s="83">
        <f>'Alimentation élevages et Temps'!$J$47</f>
        <v>0</v>
      </c>
      <c r="F46" s="105"/>
      <c r="G46" s="106"/>
      <c r="H46" s="38">
        <f t="shared" si="1"/>
        <v>0</v>
      </c>
    </row>
    <row r="47" spans="1:8" ht="12.75" thickBot="1">
      <c r="A47" s="32"/>
      <c r="B47" s="33" t="s">
        <v>200</v>
      </c>
      <c r="C47" s="107"/>
      <c r="D47" s="88"/>
      <c r="E47" s="94">
        <f>'Alimentation élevages et Temps'!$J$48</f>
        <v>0</v>
      </c>
      <c r="F47" s="107"/>
      <c r="G47" s="88"/>
      <c r="H47" s="27">
        <f t="shared" si="1"/>
        <v>0</v>
      </c>
    </row>
    <row r="48" spans="1:8" ht="12">
      <c r="A48" s="22" t="s">
        <v>201</v>
      </c>
      <c r="B48" s="24" t="s">
        <v>202</v>
      </c>
      <c r="C48" s="105"/>
      <c r="D48" s="106"/>
      <c r="E48" s="83">
        <f>'Alimentation élevages et Temps'!$J$49</f>
        <v>0</v>
      </c>
      <c r="F48" s="105"/>
      <c r="G48" s="106"/>
      <c r="H48" s="38">
        <f t="shared" si="1"/>
        <v>0</v>
      </c>
    </row>
    <row r="49" spans="1:8" ht="12">
      <c r="A49" s="32"/>
      <c r="B49" s="33" t="s">
        <v>203</v>
      </c>
      <c r="C49" s="107"/>
      <c r="D49" s="88"/>
      <c r="E49" s="94">
        <f>'Alimentation élevages et Temps'!$J$50</f>
        <v>0</v>
      </c>
      <c r="F49" s="107"/>
      <c r="G49" s="88"/>
      <c r="H49" s="27">
        <f t="shared" si="1"/>
        <v>0</v>
      </c>
    </row>
    <row r="50" spans="1:8" ht="12.75" thickBot="1">
      <c r="A50" s="28"/>
      <c r="B50" s="20" t="s">
        <v>204</v>
      </c>
      <c r="C50" s="107"/>
      <c r="D50" s="88"/>
      <c r="E50" s="94">
        <f>'Alimentation élevages et Temps'!$J$51</f>
        <v>0</v>
      </c>
      <c r="F50" s="107"/>
      <c r="G50" s="88"/>
      <c r="H50" s="27">
        <f t="shared" si="1"/>
        <v>0</v>
      </c>
    </row>
    <row r="51" spans="1:8" ht="12.75" customHeight="1">
      <c r="A51" s="32" t="s">
        <v>205</v>
      </c>
      <c r="B51" s="33" t="s">
        <v>206</v>
      </c>
      <c r="C51" s="105"/>
      <c r="D51" s="106"/>
      <c r="E51" s="83">
        <f>'Alimentation élevages et Temps'!$J$52</f>
        <v>0</v>
      </c>
      <c r="F51" s="105"/>
      <c r="G51" s="106"/>
      <c r="H51" s="204">
        <f t="shared" si="1"/>
        <v>0</v>
      </c>
    </row>
    <row r="52" spans="1:8" ht="12.75" customHeight="1" thickBot="1">
      <c r="A52" s="28"/>
      <c r="B52" s="20" t="s">
        <v>207</v>
      </c>
      <c r="C52" s="107"/>
      <c r="D52" s="88"/>
      <c r="E52" s="94">
        <f>'Alimentation élevages et Temps'!$J$53</f>
        <v>0</v>
      </c>
      <c r="F52" s="107"/>
      <c r="G52" s="88"/>
      <c r="H52" s="27">
        <f t="shared" si="1"/>
        <v>0</v>
      </c>
    </row>
    <row r="53" spans="1:8" ht="12.75" customHeight="1">
      <c r="A53" s="32" t="s">
        <v>209</v>
      </c>
      <c r="B53" s="33" t="s">
        <v>210</v>
      </c>
      <c r="C53" s="105"/>
      <c r="D53" s="106"/>
      <c r="E53" s="83">
        <f>'Alimentation élevages et Temps'!$J$54</f>
        <v>0</v>
      </c>
      <c r="F53" s="105"/>
      <c r="G53" s="106"/>
      <c r="H53" s="204">
        <f t="shared" si="1"/>
        <v>0</v>
      </c>
    </row>
    <row r="54" spans="1:8" ht="12.75" customHeight="1" thickBot="1">
      <c r="A54" s="32"/>
      <c r="B54" s="33" t="s">
        <v>211</v>
      </c>
      <c r="C54" s="107"/>
      <c r="D54" s="88"/>
      <c r="E54" s="94">
        <f>'Alimentation élevages et Temps'!$J$55</f>
        <v>0</v>
      </c>
      <c r="F54" s="107"/>
      <c r="G54" s="88"/>
      <c r="H54" s="27">
        <f t="shared" si="1"/>
        <v>0</v>
      </c>
    </row>
    <row r="55" spans="1:8" ht="12.75" customHeight="1">
      <c r="A55" s="22" t="s">
        <v>212</v>
      </c>
      <c r="B55" s="24" t="s">
        <v>213</v>
      </c>
      <c r="C55" s="105"/>
      <c r="D55" s="106"/>
      <c r="E55" s="83">
        <f>'Alimentation élevages et Temps'!$J$56</f>
        <v>5.25</v>
      </c>
      <c r="F55" s="105"/>
      <c r="G55" s="106"/>
      <c r="H55" s="38">
        <f t="shared" si="1"/>
        <v>5.25</v>
      </c>
    </row>
    <row r="56" spans="1:8" ht="12.75" customHeight="1" thickBot="1">
      <c r="A56" s="32"/>
      <c r="B56" s="33" t="s">
        <v>214</v>
      </c>
      <c r="C56" s="107"/>
      <c r="D56" s="88"/>
      <c r="E56" s="94">
        <f>'Alimentation élevages et Temps'!$J$57</f>
        <v>0</v>
      </c>
      <c r="F56" s="465" t="s">
        <v>25</v>
      </c>
      <c r="G56" s="466"/>
      <c r="H56" s="27">
        <f t="shared" si="1"/>
        <v>0</v>
      </c>
    </row>
    <row r="57" spans="1:8" ht="12.75" customHeight="1">
      <c r="A57" s="22" t="s">
        <v>215</v>
      </c>
      <c r="B57" s="24" t="s">
        <v>216</v>
      </c>
      <c r="C57" s="105"/>
      <c r="D57" s="106"/>
      <c r="E57" s="83">
        <f>'Alimentation élevages et Temps'!$J$58</f>
        <v>8.25</v>
      </c>
      <c r="F57" s="105"/>
      <c r="G57" s="106"/>
      <c r="H57" s="38">
        <f t="shared" si="1"/>
        <v>8.25</v>
      </c>
    </row>
    <row r="58" spans="1:8" ht="12.75" customHeight="1" thickBot="1">
      <c r="A58" s="32"/>
      <c r="B58" s="33" t="s">
        <v>217</v>
      </c>
      <c r="C58" s="107"/>
      <c r="D58" s="88"/>
      <c r="E58" s="94">
        <f>'Alimentation élevages et Temps'!$J$59</f>
        <v>0</v>
      </c>
      <c r="F58" s="465" t="s">
        <v>25</v>
      </c>
      <c r="G58" s="466"/>
      <c r="H58" s="27">
        <f t="shared" si="1"/>
        <v>0</v>
      </c>
    </row>
    <row r="59" spans="1:8" ht="12.75" customHeight="1">
      <c r="A59" s="22" t="s">
        <v>218</v>
      </c>
      <c r="B59" s="24" t="s">
        <v>219</v>
      </c>
      <c r="C59" s="105"/>
      <c r="D59" s="106"/>
      <c r="E59" s="83">
        <f>'Alimentation élevages et Temps'!$J$60</f>
        <v>3</v>
      </c>
      <c r="F59" s="105"/>
      <c r="G59" s="106"/>
      <c r="H59" s="38">
        <f t="shared" si="1"/>
        <v>3</v>
      </c>
    </row>
    <row r="60" spans="1:8" ht="12.75" customHeight="1">
      <c r="A60" s="32"/>
      <c r="B60" s="33" t="s">
        <v>220</v>
      </c>
      <c r="C60" s="107"/>
      <c r="D60" s="88"/>
      <c r="E60" s="94">
        <f>'Alimentation élevages et Temps'!$J$61</f>
        <v>5.25</v>
      </c>
      <c r="F60" s="107" t="s">
        <v>26</v>
      </c>
      <c r="G60" s="88">
        <v>10</v>
      </c>
      <c r="H60" s="27">
        <f t="shared" si="1"/>
        <v>15.25</v>
      </c>
    </row>
    <row r="61" spans="1:8" ht="12.75" customHeight="1" thickBot="1">
      <c r="A61" s="28"/>
      <c r="B61" s="20" t="s">
        <v>221</v>
      </c>
      <c r="C61" s="107"/>
      <c r="D61" s="88"/>
      <c r="E61" s="94">
        <f>'Alimentation élevages et Temps'!$J$62</f>
        <v>8.25</v>
      </c>
      <c r="F61" s="465" t="s">
        <v>25</v>
      </c>
      <c r="G61" s="466"/>
      <c r="H61" s="27">
        <f t="shared" si="1"/>
        <v>8.25</v>
      </c>
    </row>
    <row r="62" spans="1:8" ht="12.75" customHeight="1">
      <c r="A62" s="32" t="s">
        <v>222</v>
      </c>
      <c r="B62" s="33" t="s">
        <v>223</v>
      </c>
      <c r="C62" s="105"/>
      <c r="D62" s="106"/>
      <c r="E62" s="83">
        <f>'Alimentation élevages et Temps'!$J$63</f>
        <v>8.25</v>
      </c>
      <c r="F62" s="105"/>
      <c r="G62" s="106"/>
      <c r="H62" s="204">
        <f t="shared" si="1"/>
        <v>8.25</v>
      </c>
    </row>
    <row r="63" spans="1:8" ht="12.75" customHeight="1" thickBot="1">
      <c r="A63" s="28"/>
      <c r="B63" s="20" t="s">
        <v>224</v>
      </c>
      <c r="C63" s="107"/>
      <c r="D63" s="88"/>
      <c r="E63" s="94">
        <f>'Alimentation élevages et Temps'!$J$64</f>
        <v>19.7</v>
      </c>
      <c r="F63" s="465" t="s">
        <v>25</v>
      </c>
      <c r="G63" s="466"/>
      <c r="H63" s="27">
        <f t="shared" si="1"/>
        <v>19.7</v>
      </c>
    </row>
    <row r="64" spans="1:8" ht="12.75" thickBot="1">
      <c r="A64" s="98" t="s">
        <v>182</v>
      </c>
      <c r="B64" s="65"/>
      <c r="C64" s="65"/>
      <c r="D64" s="67">
        <f>SUM(D38:D63)</f>
        <v>0</v>
      </c>
      <c r="E64" s="67">
        <f>SUM(E38:E63)</f>
        <v>57.95</v>
      </c>
      <c r="F64" s="65"/>
      <c r="G64" s="67">
        <f>SUM(G38:G63)</f>
        <v>10</v>
      </c>
      <c r="H64" s="239">
        <f t="shared" si="1"/>
        <v>67.95</v>
      </c>
    </row>
    <row r="65" spans="1:8" ht="12">
      <c r="A65" s="5"/>
      <c r="B65" s="5"/>
      <c r="C65" s="5"/>
      <c r="D65" s="5"/>
      <c r="E65" s="5"/>
      <c r="F65" s="5"/>
      <c r="G65" s="5"/>
      <c r="H65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A1" sqref="A1"/>
      <selection pane="bottomLeft" activeCell="A1" sqref="A1"/>
    </sheetView>
  </sheetViews>
  <sheetFormatPr defaultColWidth="11.00390625" defaultRowHeight="12.75"/>
  <sheetData>
    <row r="1" spans="1:6" ht="15.75">
      <c r="A1" s="43" t="s">
        <v>169</v>
      </c>
      <c r="F1" s="6" t="s">
        <v>27</v>
      </c>
    </row>
    <row r="2" spans="1:10" ht="15">
      <c r="A2" s="43" t="s">
        <v>171</v>
      </c>
      <c r="B2" s="2"/>
      <c r="C2" s="3"/>
      <c r="D2" s="4"/>
      <c r="E2" s="5"/>
      <c r="F2" s="241" t="s">
        <v>28</v>
      </c>
      <c r="G2" s="5"/>
      <c r="H2" s="2"/>
      <c r="I2" s="4"/>
      <c r="J2" s="4"/>
    </row>
    <row r="3" spans="2:10" ht="16.5" thickBot="1">
      <c r="B3" s="7"/>
      <c r="C3" s="3"/>
      <c r="D3" s="8"/>
      <c r="E3" s="9"/>
      <c r="F3" s="4"/>
      <c r="G3" s="4"/>
      <c r="H3" s="2"/>
      <c r="I3" s="4"/>
      <c r="J3" s="4"/>
    </row>
    <row r="4" spans="1:10" ht="12.75">
      <c r="A4" s="69" t="s">
        <v>174</v>
      </c>
      <c r="B4" s="70" t="s">
        <v>175</v>
      </c>
      <c r="C4" s="242" t="s">
        <v>29</v>
      </c>
      <c r="D4" s="243" t="s">
        <v>30</v>
      </c>
      <c r="E4" s="13" t="s">
        <v>31</v>
      </c>
      <c r="F4" s="46" t="s">
        <v>127</v>
      </c>
      <c r="G4" s="102"/>
      <c r="H4" s="244" t="s">
        <v>182</v>
      </c>
      <c r="I4" s="14" t="s">
        <v>183</v>
      </c>
      <c r="J4" s="15"/>
    </row>
    <row r="5" spans="1:10" s="249" customFormat="1" ht="13.5" thickBot="1">
      <c r="A5" s="245"/>
      <c r="B5" s="246"/>
      <c r="C5" s="117"/>
      <c r="D5" s="247"/>
      <c r="E5" s="118" t="s">
        <v>32</v>
      </c>
      <c r="F5" s="118" t="s">
        <v>56</v>
      </c>
      <c r="G5" s="118" t="s">
        <v>184</v>
      </c>
      <c r="H5" s="248"/>
      <c r="I5" s="20" t="s">
        <v>184</v>
      </c>
      <c r="J5" s="21" t="s">
        <v>185</v>
      </c>
    </row>
    <row r="6" spans="1:10" ht="12.75">
      <c r="A6" s="22" t="s">
        <v>186</v>
      </c>
      <c r="B6" s="23" t="s">
        <v>187</v>
      </c>
      <c r="C6" s="250">
        <v>11</v>
      </c>
      <c r="D6" s="126"/>
      <c r="E6" s="126">
        <v>63</v>
      </c>
      <c r="F6" s="105" t="s">
        <v>33</v>
      </c>
      <c r="G6" s="126">
        <v>0.5</v>
      </c>
      <c r="H6" s="251">
        <f aca="true" t="shared" si="0" ref="H6:H32">SUM(C6+D6+E6+G6)</f>
        <v>74.5</v>
      </c>
      <c r="I6" s="252"/>
      <c r="J6" s="253"/>
    </row>
    <row r="7" spans="1:10" ht="13.5" thickBot="1">
      <c r="A7" s="28"/>
      <c r="B7" s="20" t="s">
        <v>188</v>
      </c>
      <c r="C7" s="254">
        <v>11</v>
      </c>
      <c r="D7" s="129"/>
      <c r="E7" s="129">
        <v>12</v>
      </c>
      <c r="F7" s="108" t="s">
        <v>33</v>
      </c>
      <c r="G7" s="129">
        <v>2</v>
      </c>
      <c r="H7" s="255">
        <f t="shared" si="0"/>
        <v>25</v>
      </c>
      <c r="I7" s="129">
        <v>23</v>
      </c>
      <c r="J7" s="256">
        <v>40</v>
      </c>
    </row>
    <row r="8" spans="1:10" ht="12.75">
      <c r="A8" s="32" t="s">
        <v>189</v>
      </c>
      <c r="B8" s="33" t="s">
        <v>190</v>
      </c>
      <c r="C8" s="85">
        <v>14</v>
      </c>
      <c r="D8" s="86"/>
      <c r="E8" s="86">
        <v>32.5</v>
      </c>
      <c r="F8" s="107"/>
      <c r="G8" s="86"/>
      <c r="H8" s="257">
        <f t="shared" si="0"/>
        <v>46.5</v>
      </c>
      <c r="I8" s="252">
        <v>46.5</v>
      </c>
      <c r="J8" s="253">
        <v>40</v>
      </c>
    </row>
    <row r="9" spans="1:10" ht="13.5" thickBot="1">
      <c r="A9" s="28"/>
      <c r="B9" s="20" t="s">
        <v>191</v>
      </c>
      <c r="C9" s="254">
        <v>26</v>
      </c>
      <c r="D9" s="129"/>
      <c r="E9" s="129">
        <v>40</v>
      </c>
      <c r="F9" s="108"/>
      <c r="G9" s="129"/>
      <c r="H9" s="255">
        <f t="shared" si="0"/>
        <v>66</v>
      </c>
      <c r="I9" s="129"/>
      <c r="J9" s="256"/>
    </row>
    <row r="10" spans="1:10" ht="12.75">
      <c r="A10" s="32" t="s">
        <v>192</v>
      </c>
      <c r="B10" s="33" t="s">
        <v>193</v>
      </c>
      <c r="C10" s="85">
        <v>27</v>
      </c>
      <c r="D10" s="86">
        <v>24</v>
      </c>
      <c r="E10" s="86">
        <v>45</v>
      </c>
      <c r="F10" s="107" t="s">
        <v>34</v>
      </c>
      <c r="G10" s="86">
        <v>168</v>
      </c>
      <c r="H10" s="257">
        <f t="shared" si="0"/>
        <v>264</v>
      </c>
      <c r="I10" s="252">
        <v>150</v>
      </c>
      <c r="J10" s="253">
        <v>152</v>
      </c>
    </row>
    <row r="11" spans="1:10" ht="13.5" thickBot="1">
      <c r="A11" s="32"/>
      <c r="B11" s="33" t="s">
        <v>194</v>
      </c>
      <c r="C11" s="85">
        <v>26</v>
      </c>
      <c r="D11" s="86">
        <v>78</v>
      </c>
      <c r="E11" s="86">
        <v>32.5</v>
      </c>
      <c r="F11" s="107"/>
      <c r="G11" s="86"/>
      <c r="H11" s="257">
        <f t="shared" si="0"/>
        <v>136.5</v>
      </c>
      <c r="I11" s="86">
        <v>78</v>
      </c>
      <c r="J11" s="258">
        <v>78</v>
      </c>
    </row>
    <row r="12" spans="1:10" ht="12.75">
      <c r="A12" s="22" t="s">
        <v>195</v>
      </c>
      <c r="B12" s="24" t="s">
        <v>196</v>
      </c>
      <c r="C12" s="250">
        <v>29</v>
      </c>
      <c r="D12" s="126"/>
      <c r="E12" s="126">
        <v>49</v>
      </c>
      <c r="F12" s="105"/>
      <c r="G12" s="126"/>
      <c r="H12" s="251">
        <f t="shared" si="0"/>
        <v>78</v>
      </c>
      <c r="I12" s="126"/>
      <c r="J12" s="259"/>
    </row>
    <row r="13" spans="1:10" ht="13.5" thickBot="1">
      <c r="A13" s="32"/>
      <c r="B13" s="33" t="s">
        <v>197</v>
      </c>
      <c r="C13" s="85">
        <v>39.5</v>
      </c>
      <c r="D13" s="86"/>
      <c r="E13" s="86">
        <v>15</v>
      </c>
      <c r="F13" s="107"/>
      <c r="G13" s="86"/>
      <c r="H13" s="257">
        <f t="shared" si="0"/>
        <v>54.5</v>
      </c>
      <c r="I13" s="86"/>
      <c r="J13" s="258"/>
    </row>
    <row r="14" spans="1:10" ht="12.75">
      <c r="A14" s="22" t="s">
        <v>198</v>
      </c>
      <c r="B14" s="24" t="s">
        <v>199</v>
      </c>
      <c r="C14" s="250">
        <v>36</v>
      </c>
      <c r="D14" s="126"/>
      <c r="E14" s="126">
        <v>14</v>
      </c>
      <c r="F14" s="105" t="s">
        <v>34</v>
      </c>
      <c r="G14" s="126">
        <v>168</v>
      </c>
      <c r="H14" s="251">
        <f t="shared" si="0"/>
        <v>218</v>
      </c>
      <c r="I14" s="126">
        <v>126</v>
      </c>
      <c r="J14" s="259">
        <v>126</v>
      </c>
    </row>
    <row r="15" spans="1:10" ht="13.5" thickBot="1">
      <c r="A15" s="32"/>
      <c r="B15" s="33" t="s">
        <v>200</v>
      </c>
      <c r="C15" s="85">
        <v>37</v>
      </c>
      <c r="D15" s="86"/>
      <c r="E15" s="86"/>
      <c r="F15" s="107"/>
      <c r="G15" s="86"/>
      <c r="H15" s="257">
        <f t="shared" si="0"/>
        <v>37</v>
      </c>
      <c r="I15" s="86"/>
      <c r="J15" s="258"/>
    </row>
    <row r="16" spans="1:10" ht="12.75">
      <c r="A16" s="22" t="s">
        <v>201</v>
      </c>
      <c r="B16" s="24" t="s">
        <v>202</v>
      </c>
      <c r="C16" s="250">
        <v>36</v>
      </c>
      <c r="D16" s="126"/>
      <c r="E16" s="126">
        <v>49</v>
      </c>
      <c r="F16" s="105"/>
      <c r="G16" s="126"/>
      <c r="H16" s="251">
        <f t="shared" si="0"/>
        <v>85</v>
      </c>
      <c r="I16" s="126"/>
      <c r="J16" s="259"/>
    </row>
    <row r="17" spans="1:10" ht="12.75">
      <c r="A17" s="32"/>
      <c r="B17" s="33" t="s">
        <v>203</v>
      </c>
      <c r="C17" s="85">
        <v>11</v>
      </c>
      <c r="D17" s="86"/>
      <c r="E17" s="86">
        <v>49</v>
      </c>
      <c r="F17" s="107"/>
      <c r="G17" s="86"/>
      <c r="H17" s="257">
        <f t="shared" si="0"/>
        <v>60</v>
      </c>
      <c r="I17" s="86"/>
      <c r="J17" s="258"/>
    </row>
    <row r="18" spans="1:10" ht="13.5" thickBot="1">
      <c r="A18" s="28"/>
      <c r="B18" s="20" t="s">
        <v>204</v>
      </c>
      <c r="C18" s="254">
        <v>12</v>
      </c>
      <c r="D18" s="129"/>
      <c r="E18" s="129">
        <v>29.75</v>
      </c>
      <c r="F18" s="108"/>
      <c r="G18" s="129"/>
      <c r="H18" s="255">
        <f t="shared" si="0"/>
        <v>41.75</v>
      </c>
      <c r="I18" s="129"/>
      <c r="J18" s="256"/>
    </row>
    <row r="19" spans="1:10" ht="12.75">
      <c r="A19" s="32" t="s">
        <v>205</v>
      </c>
      <c r="B19" s="33" t="s">
        <v>206</v>
      </c>
      <c r="C19" s="85">
        <v>1</v>
      </c>
      <c r="D19" s="86"/>
      <c r="E19" s="86">
        <v>32</v>
      </c>
      <c r="F19" s="107"/>
      <c r="G19" s="86"/>
      <c r="H19" s="257">
        <f t="shared" si="0"/>
        <v>33</v>
      </c>
      <c r="I19" s="86"/>
      <c r="J19" s="258"/>
    </row>
    <row r="20" spans="1:10" ht="13.5" thickBot="1">
      <c r="A20" s="28"/>
      <c r="B20" s="20" t="s">
        <v>207</v>
      </c>
      <c r="C20" s="254">
        <v>0</v>
      </c>
      <c r="D20" s="129"/>
      <c r="E20" s="129">
        <v>12</v>
      </c>
      <c r="F20" s="108" t="s">
        <v>35</v>
      </c>
      <c r="G20" s="129">
        <v>0.5</v>
      </c>
      <c r="H20" s="255">
        <f t="shared" si="0"/>
        <v>12.5</v>
      </c>
      <c r="I20" s="129"/>
      <c r="J20" s="256"/>
    </row>
    <row r="21" spans="1:10" ht="12.75">
      <c r="A21" s="32" t="s">
        <v>209</v>
      </c>
      <c r="B21" s="33" t="s">
        <v>210</v>
      </c>
      <c r="C21" s="85">
        <v>1</v>
      </c>
      <c r="D21" s="86">
        <v>7</v>
      </c>
      <c r="E21" s="86">
        <v>24.5</v>
      </c>
      <c r="F21" s="107"/>
      <c r="G21" s="86"/>
      <c r="H21" s="257">
        <f t="shared" si="0"/>
        <v>32.5</v>
      </c>
      <c r="I21" s="86">
        <v>7</v>
      </c>
      <c r="J21" s="258">
        <v>6</v>
      </c>
    </row>
    <row r="22" spans="1:10" ht="13.5" thickBot="1">
      <c r="A22" s="32"/>
      <c r="B22" s="33" t="s">
        <v>211</v>
      </c>
      <c r="C22" s="85">
        <v>4</v>
      </c>
      <c r="D22" s="86">
        <v>105</v>
      </c>
      <c r="E22" s="86">
        <v>5</v>
      </c>
      <c r="F22" s="107"/>
      <c r="G22" s="86"/>
      <c r="H22" s="257">
        <f t="shared" si="0"/>
        <v>114</v>
      </c>
      <c r="I22" s="252">
        <v>77</v>
      </c>
      <c r="J22" s="253">
        <v>66</v>
      </c>
    </row>
    <row r="23" spans="1:10" ht="12.75">
      <c r="A23" s="22" t="s">
        <v>212</v>
      </c>
      <c r="B23" s="24" t="s">
        <v>213</v>
      </c>
      <c r="C23" s="250">
        <v>4</v>
      </c>
      <c r="D23" s="126">
        <v>7.5</v>
      </c>
      <c r="E23" s="126">
        <v>28</v>
      </c>
      <c r="F23" s="105"/>
      <c r="G23" s="126"/>
      <c r="H23" s="251">
        <f t="shared" si="0"/>
        <v>39.5</v>
      </c>
      <c r="I23" s="126"/>
      <c r="J23" s="259"/>
    </row>
    <row r="24" spans="1:10" ht="13.5" thickBot="1">
      <c r="A24" s="32"/>
      <c r="B24" s="33" t="s">
        <v>214</v>
      </c>
      <c r="C24" s="85">
        <v>3</v>
      </c>
      <c r="D24" s="86"/>
      <c r="E24" s="86">
        <v>28</v>
      </c>
      <c r="F24" s="107"/>
      <c r="G24" s="86"/>
      <c r="H24" s="257">
        <f t="shared" si="0"/>
        <v>31</v>
      </c>
      <c r="I24" s="252"/>
      <c r="J24" s="253"/>
    </row>
    <row r="25" spans="1:10" ht="12.75">
      <c r="A25" s="22" t="s">
        <v>215</v>
      </c>
      <c r="B25" s="24" t="s">
        <v>216</v>
      </c>
      <c r="C25" s="250">
        <v>3</v>
      </c>
      <c r="D25" s="126"/>
      <c r="E25" s="126">
        <v>4</v>
      </c>
      <c r="F25" s="105" t="s">
        <v>36</v>
      </c>
      <c r="G25" s="126">
        <v>42</v>
      </c>
      <c r="H25" s="251">
        <f t="shared" si="0"/>
        <v>49</v>
      </c>
      <c r="I25" s="126"/>
      <c r="J25" s="259"/>
    </row>
    <row r="26" spans="1:10" ht="13.5" thickBot="1">
      <c r="A26" s="32"/>
      <c r="B26" s="33" t="s">
        <v>217</v>
      </c>
      <c r="C26" s="85">
        <v>0</v>
      </c>
      <c r="D26" s="86"/>
      <c r="E26" s="86">
        <v>0</v>
      </c>
      <c r="F26" s="107" t="s">
        <v>36</v>
      </c>
      <c r="G26" s="86">
        <v>28</v>
      </c>
      <c r="H26" s="257">
        <f t="shared" si="0"/>
        <v>28</v>
      </c>
      <c r="I26" s="252"/>
      <c r="J26" s="253"/>
    </row>
    <row r="27" spans="1:10" ht="12.75">
      <c r="A27" s="22" t="s">
        <v>218</v>
      </c>
      <c r="B27" s="24" t="s">
        <v>219</v>
      </c>
      <c r="C27" s="250">
        <v>2</v>
      </c>
      <c r="D27" s="126"/>
      <c r="E27" s="126">
        <v>0</v>
      </c>
      <c r="F27" s="105"/>
      <c r="G27" s="126"/>
      <c r="H27" s="251">
        <f t="shared" si="0"/>
        <v>2</v>
      </c>
      <c r="I27" s="126"/>
      <c r="J27" s="259"/>
    </row>
    <row r="28" spans="1:10" ht="12.75">
      <c r="A28" s="32"/>
      <c r="B28" s="33" t="s">
        <v>220</v>
      </c>
      <c r="C28" s="85">
        <v>4</v>
      </c>
      <c r="D28" s="86"/>
      <c r="E28" s="86">
        <v>4</v>
      </c>
      <c r="F28" s="107" t="s">
        <v>37</v>
      </c>
      <c r="G28" s="86">
        <v>126</v>
      </c>
      <c r="H28" s="257">
        <f t="shared" si="0"/>
        <v>134</v>
      </c>
      <c r="I28" s="252">
        <v>84</v>
      </c>
      <c r="J28" s="253">
        <v>96</v>
      </c>
    </row>
    <row r="29" spans="1:10" ht="13.5" thickBot="1">
      <c r="A29" s="28"/>
      <c r="B29" s="20" t="s">
        <v>221</v>
      </c>
      <c r="C29" s="254">
        <v>0</v>
      </c>
      <c r="D29" s="129"/>
      <c r="E29" s="129">
        <v>4.5</v>
      </c>
      <c r="F29" s="108" t="s">
        <v>37</v>
      </c>
      <c r="G29" s="129">
        <v>10</v>
      </c>
      <c r="H29" s="255">
        <f t="shared" si="0"/>
        <v>14.5</v>
      </c>
      <c r="I29" s="129"/>
      <c r="J29" s="256"/>
    </row>
    <row r="30" spans="1:10" ht="12.75">
      <c r="A30" s="32" t="s">
        <v>222</v>
      </c>
      <c r="B30" s="33" t="s">
        <v>223</v>
      </c>
      <c r="C30" s="85">
        <v>5</v>
      </c>
      <c r="D30" s="86"/>
      <c r="E30" s="86">
        <v>7.5</v>
      </c>
      <c r="F30" s="107" t="s">
        <v>37</v>
      </c>
      <c r="G30" s="86">
        <v>35</v>
      </c>
      <c r="H30" s="257">
        <f t="shared" si="0"/>
        <v>47.5</v>
      </c>
      <c r="I30" s="252">
        <v>28</v>
      </c>
      <c r="J30" s="253">
        <v>32</v>
      </c>
    </row>
    <row r="31" spans="1:10" ht="13.5" thickBot="1">
      <c r="A31" s="28"/>
      <c r="B31" s="20" t="s">
        <v>224</v>
      </c>
      <c r="C31" s="254">
        <v>1</v>
      </c>
      <c r="D31" s="129"/>
      <c r="E31" s="129"/>
      <c r="F31" s="108" t="s">
        <v>37</v>
      </c>
      <c r="G31" s="129">
        <v>20</v>
      </c>
      <c r="H31" s="255">
        <f t="shared" si="0"/>
        <v>21</v>
      </c>
      <c r="I31" s="129">
        <v>4</v>
      </c>
      <c r="J31" s="256">
        <v>8</v>
      </c>
    </row>
    <row r="32" spans="1:10" ht="13.5" thickBot="1">
      <c r="A32" s="39" t="s">
        <v>182</v>
      </c>
      <c r="B32" s="40"/>
      <c r="C32" s="28">
        <f>SUM(C6:C31)</f>
        <v>343.5</v>
      </c>
      <c r="D32" s="20">
        <f>SUM(D6:D31)</f>
        <v>221.5</v>
      </c>
      <c r="E32" s="20">
        <f>SUM(E6:E31)</f>
        <v>580.25</v>
      </c>
      <c r="F32" s="111"/>
      <c r="G32" s="20">
        <f>SUM(G6:G31)</f>
        <v>600</v>
      </c>
      <c r="H32" s="255">
        <f t="shared" si="0"/>
        <v>1745.25</v>
      </c>
      <c r="I32" s="20">
        <f>SUM(I6:I31)</f>
        <v>623.5</v>
      </c>
      <c r="J32" s="31">
        <f>SUM(J6:J31)</f>
        <v>644</v>
      </c>
    </row>
    <row r="34" spans="1:10" ht="12.75">
      <c r="A34" s="467" t="s">
        <v>38</v>
      </c>
      <c r="B34" s="468"/>
      <c r="C34" s="468"/>
      <c r="D34" s="468"/>
      <c r="E34" s="468"/>
      <c r="F34" s="468"/>
      <c r="G34" s="468"/>
      <c r="H34" s="468"/>
      <c r="I34" s="468"/>
      <c r="J34" s="468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M21" sqref="M21"/>
      <selection pane="bottomLeft" activeCell="A1" sqref="A1"/>
    </sheetView>
  </sheetViews>
  <sheetFormatPr defaultColWidth="11.00390625" defaultRowHeight="12.75"/>
  <cols>
    <col min="1" max="2" width="10.75390625" style="261" customWidth="1"/>
    <col min="3" max="11" width="9.75390625" style="261" customWidth="1"/>
    <col min="12" max="13" width="10.75390625" style="261" customWidth="1"/>
    <col min="14" max="14" width="9.75390625" style="261" customWidth="1"/>
    <col min="15" max="16384" width="10.75390625" style="261" customWidth="1"/>
  </cols>
  <sheetData>
    <row r="1" spans="1:8" ht="15.75">
      <c r="A1" s="260" t="s">
        <v>169</v>
      </c>
      <c r="H1" s="262" t="s">
        <v>39</v>
      </c>
    </row>
    <row r="2" spans="1:8" ht="15.75">
      <c r="A2" s="260" t="s">
        <v>171</v>
      </c>
      <c r="H2" s="262" t="s">
        <v>40</v>
      </c>
    </row>
    <row r="3" ht="12.75" thickBot="1"/>
    <row r="4" spans="1:18" ht="15">
      <c r="A4" s="263"/>
      <c r="B4" s="264"/>
      <c r="C4" s="265" t="s">
        <v>41</v>
      </c>
      <c r="D4" s="266"/>
      <c r="E4" s="267"/>
      <c r="F4" s="265" t="s">
        <v>42</v>
      </c>
      <c r="G4" s="266"/>
      <c r="H4" s="267"/>
      <c r="I4" s="265" t="s">
        <v>43</v>
      </c>
      <c r="J4" s="266"/>
      <c r="K4" s="267"/>
      <c r="L4" s="265" t="s">
        <v>44</v>
      </c>
      <c r="M4" s="266"/>
      <c r="N4" s="267"/>
      <c r="P4"/>
      <c r="Q4"/>
      <c r="R4"/>
    </row>
    <row r="5" spans="1:14" ht="12">
      <c r="A5" s="268" t="s">
        <v>174</v>
      </c>
      <c r="B5" s="269" t="s">
        <v>175</v>
      </c>
      <c r="C5" s="270" t="s">
        <v>184</v>
      </c>
      <c r="D5" s="271" t="s">
        <v>183</v>
      </c>
      <c r="E5" s="272"/>
      <c r="F5" s="270" t="s">
        <v>184</v>
      </c>
      <c r="G5" s="271" t="s">
        <v>183</v>
      </c>
      <c r="H5" s="272"/>
      <c r="I5" s="270" t="s">
        <v>184</v>
      </c>
      <c r="J5" s="271" t="s">
        <v>183</v>
      </c>
      <c r="K5" s="272"/>
      <c r="L5" s="270" t="s">
        <v>184</v>
      </c>
      <c r="M5" s="271" t="s">
        <v>183</v>
      </c>
      <c r="N5" s="272"/>
    </row>
    <row r="6" spans="1:14" ht="12.75" thickBot="1">
      <c r="A6" s="268"/>
      <c r="B6" s="269"/>
      <c r="C6" s="268" t="s">
        <v>45</v>
      </c>
      <c r="D6" s="273" t="s">
        <v>184</v>
      </c>
      <c r="E6" s="274" t="s">
        <v>185</v>
      </c>
      <c r="F6" s="268" t="s">
        <v>45</v>
      </c>
      <c r="G6" s="273" t="s">
        <v>184</v>
      </c>
      <c r="H6" s="274" t="s">
        <v>185</v>
      </c>
      <c r="I6" s="268" t="s">
        <v>45</v>
      </c>
      <c r="J6" s="273" t="s">
        <v>184</v>
      </c>
      <c r="K6" s="274" t="s">
        <v>185</v>
      </c>
      <c r="L6" s="268" t="s">
        <v>45</v>
      </c>
      <c r="M6" s="273" t="s">
        <v>184</v>
      </c>
      <c r="N6" s="274" t="s">
        <v>185</v>
      </c>
    </row>
    <row r="7" spans="1:14" ht="16.5" customHeight="1">
      <c r="A7" s="275" t="s">
        <v>186</v>
      </c>
      <c r="B7" s="276" t="s">
        <v>187</v>
      </c>
      <c r="C7" s="275">
        <v>22.25</v>
      </c>
      <c r="D7" s="277">
        <v>12</v>
      </c>
      <c r="E7" s="278">
        <v>15</v>
      </c>
      <c r="F7" s="275">
        <f>'Temps de travaux généraux'!$H$6</f>
        <v>74.5</v>
      </c>
      <c r="G7" s="277">
        <f>'Temps de travaux généraux'!$I$6</f>
        <v>0</v>
      </c>
      <c r="H7" s="278">
        <f>'Temps de travaux généraux'!$J$6</f>
        <v>0</v>
      </c>
      <c r="I7" s="275">
        <f>SUM('Alimentation élevages et Temps'!$L$6+'Alimentation élevages et Temps'!$L$39)</f>
        <v>252</v>
      </c>
      <c r="J7" s="277">
        <v>0</v>
      </c>
      <c r="K7" s="278">
        <v>0</v>
      </c>
      <c r="L7" s="275">
        <f aca="true" t="shared" si="0" ref="L7:N32">SUM(C7,F7,I7)</f>
        <v>348.75</v>
      </c>
      <c r="M7" s="277">
        <f t="shared" si="0"/>
        <v>12</v>
      </c>
      <c r="N7" s="278">
        <f t="shared" si="0"/>
        <v>15</v>
      </c>
    </row>
    <row r="8" spans="1:14" ht="16.5" customHeight="1" thickBot="1">
      <c r="A8" s="279"/>
      <c r="B8" s="280" t="s">
        <v>188</v>
      </c>
      <c r="C8" s="279">
        <v>25.25</v>
      </c>
      <c r="D8" s="280">
        <v>23.5</v>
      </c>
      <c r="E8" s="281">
        <v>47</v>
      </c>
      <c r="F8" s="279">
        <f>'Temps de travaux généraux'!$H$7</f>
        <v>25</v>
      </c>
      <c r="G8" s="280">
        <f>'Temps de travaux généraux'!$I$7</f>
        <v>23</v>
      </c>
      <c r="H8" s="281">
        <f>'Temps de travaux généraux'!$J$7</f>
        <v>40</v>
      </c>
      <c r="I8" s="279">
        <f>SUM('Alimentation élevages et Temps'!$L$7+'Alimentation élevages et Temps'!$L$40)</f>
        <v>3</v>
      </c>
      <c r="J8" s="280">
        <v>0</v>
      </c>
      <c r="K8" s="281">
        <v>0</v>
      </c>
      <c r="L8" s="279">
        <f t="shared" si="0"/>
        <v>53.25</v>
      </c>
      <c r="M8" s="280">
        <f t="shared" si="0"/>
        <v>46.5</v>
      </c>
      <c r="N8" s="281">
        <f t="shared" si="0"/>
        <v>87</v>
      </c>
    </row>
    <row r="9" spans="1:14" ht="16.5" customHeight="1">
      <c r="A9" s="282" t="s">
        <v>189</v>
      </c>
      <c r="B9" s="283" t="s">
        <v>190</v>
      </c>
      <c r="C9" s="282">
        <v>9.25</v>
      </c>
      <c r="D9" s="283">
        <v>7.5</v>
      </c>
      <c r="E9" s="284">
        <v>15</v>
      </c>
      <c r="F9" s="282">
        <f>'Temps de travaux généraux'!$H$8</f>
        <v>46.5</v>
      </c>
      <c r="G9" s="283">
        <f>'Temps de travaux généraux'!$I$8</f>
        <v>46.5</v>
      </c>
      <c r="H9" s="284">
        <f>'Temps de travaux généraux'!$J$8</f>
        <v>40</v>
      </c>
      <c r="I9" s="282">
        <f>SUM('Alimentation élevages et Temps'!$L$8+'Alimentation élevages et Temps'!$L$41)</f>
        <v>7</v>
      </c>
      <c r="J9" s="283">
        <v>0</v>
      </c>
      <c r="K9" s="284">
        <v>0</v>
      </c>
      <c r="L9" s="282">
        <f t="shared" si="0"/>
        <v>62.75</v>
      </c>
      <c r="M9" s="283">
        <f t="shared" si="0"/>
        <v>54</v>
      </c>
      <c r="N9" s="284">
        <f t="shared" si="0"/>
        <v>55</v>
      </c>
    </row>
    <row r="10" spans="1:14" ht="16.5" customHeight="1" thickBot="1">
      <c r="A10" s="279"/>
      <c r="B10" s="280" t="s">
        <v>191</v>
      </c>
      <c r="C10" s="279">
        <v>60</v>
      </c>
      <c r="D10" s="280">
        <v>12.5</v>
      </c>
      <c r="E10" s="281">
        <v>25</v>
      </c>
      <c r="F10" s="279">
        <f>'Temps de travaux généraux'!$H$9</f>
        <v>66</v>
      </c>
      <c r="G10" s="280">
        <f>'Temps de travaux généraux'!$I$9</f>
        <v>0</v>
      </c>
      <c r="H10" s="281">
        <f>'Temps de travaux généraux'!$J$9</f>
        <v>0</v>
      </c>
      <c r="I10" s="279">
        <f>SUM('Alimentation élevages et Temps'!$L$9+'Alimentation élevages et Temps'!$L$42)</f>
        <v>7</v>
      </c>
      <c r="J10" s="280">
        <v>0</v>
      </c>
      <c r="K10" s="281">
        <v>0</v>
      </c>
      <c r="L10" s="279">
        <f t="shared" si="0"/>
        <v>133</v>
      </c>
      <c r="M10" s="280">
        <f t="shared" si="0"/>
        <v>12.5</v>
      </c>
      <c r="N10" s="281">
        <f t="shared" si="0"/>
        <v>25</v>
      </c>
    </row>
    <row r="11" spans="1:14" ht="16.5" customHeight="1">
      <c r="A11" s="282" t="s">
        <v>192</v>
      </c>
      <c r="B11" s="283" t="s">
        <v>193</v>
      </c>
      <c r="C11" s="282">
        <v>4.5</v>
      </c>
      <c r="D11" s="283">
        <v>0</v>
      </c>
      <c r="E11" s="284">
        <v>0</v>
      </c>
      <c r="F11" s="282">
        <f>'Temps de travaux généraux'!$H$10</f>
        <v>264</v>
      </c>
      <c r="G11" s="283">
        <f>'Temps de travaux généraux'!$I$10</f>
        <v>150</v>
      </c>
      <c r="H11" s="284">
        <f>'Temps de travaux généraux'!$J$10</f>
        <v>152</v>
      </c>
      <c r="I11" s="282">
        <f>SUM('Alimentation élevages et Temps'!$L$10+'Alimentation élevages et Temps'!$L$43)</f>
        <v>7</v>
      </c>
      <c r="J11" s="283">
        <v>0</v>
      </c>
      <c r="K11" s="284">
        <v>0</v>
      </c>
      <c r="L11" s="282">
        <f t="shared" si="0"/>
        <v>275.5</v>
      </c>
      <c r="M11" s="283">
        <f t="shared" si="0"/>
        <v>150</v>
      </c>
      <c r="N11" s="284">
        <f t="shared" si="0"/>
        <v>152</v>
      </c>
    </row>
    <row r="12" spans="1:14" ht="16.5" customHeight="1" thickBot="1">
      <c r="A12" s="282"/>
      <c r="B12" s="283" t="s">
        <v>194</v>
      </c>
      <c r="C12" s="282">
        <v>26.75</v>
      </c>
      <c r="D12" s="283">
        <v>0</v>
      </c>
      <c r="E12" s="284">
        <v>0</v>
      </c>
      <c r="F12" s="282">
        <f>'Temps de travaux généraux'!$H$11</f>
        <v>136.5</v>
      </c>
      <c r="G12" s="283">
        <f>'Temps de travaux généraux'!$I$11</f>
        <v>78</v>
      </c>
      <c r="H12" s="284">
        <f>'Temps de travaux généraux'!$J$11</f>
        <v>78</v>
      </c>
      <c r="I12" s="282">
        <f>SUM('Alimentation élevages et Temps'!$L$11+'Alimentation élevages et Temps'!$L$44)</f>
        <v>7</v>
      </c>
      <c r="J12" s="283">
        <v>0</v>
      </c>
      <c r="K12" s="284">
        <v>0</v>
      </c>
      <c r="L12" s="282">
        <f t="shared" si="0"/>
        <v>170.25</v>
      </c>
      <c r="M12" s="283">
        <f t="shared" si="0"/>
        <v>78</v>
      </c>
      <c r="N12" s="284">
        <f t="shared" si="0"/>
        <v>78</v>
      </c>
    </row>
    <row r="13" spans="1:14" ht="16.5" customHeight="1">
      <c r="A13" s="275" t="s">
        <v>195</v>
      </c>
      <c r="B13" s="277" t="s">
        <v>196</v>
      </c>
      <c r="C13" s="275">
        <v>54.5</v>
      </c>
      <c r="D13" s="277">
        <v>7.5</v>
      </c>
      <c r="E13" s="278">
        <v>15</v>
      </c>
      <c r="F13" s="275">
        <f>'Temps de travaux généraux'!$H$12</f>
        <v>78</v>
      </c>
      <c r="G13" s="277">
        <f>'Temps de travaux généraux'!$I$12</f>
        <v>0</v>
      </c>
      <c r="H13" s="278">
        <f>'Temps de travaux généraux'!$J$12</f>
        <v>0</v>
      </c>
      <c r="I13" s="275">
        <f>SUM('Alimentation élevages et Temps'!$L$12+'Alimentation élevages et Temps'!$L$45)</f>
        <v>7</v>
      </c>
      <c r="J13" s="277">
        <v>0</v>
      </c>
      <c r="K13" s="278">
        <v>0</v>
      </c>
      <c r="L13" s="275">
        <f t="shared" si="0"/>
        <v>139.5</v>
      </c>
      <c r="M13" s="277">
        <f t="shared" si="0"/>
        <v>7.5</v>
      </c>
      <c r="N13" s="278">
        <f t="shared" si="0"/>
        <v>15</v>
      </c>
    </row>
    <row r="14" spans="1:14" ht="16.5" customHeight="1" thickBot="1">
      <c r="A14" s="282"/>
      <c r="B14" s="283" t="s">
        <v>197</v>
      </c>
      <c r="C14" s="282">
        <v>26.25</v>
      </c>
      <c r="D14" s="283">
        <v>7.5</v>
      </c>
      <c r="E14" s="284">
        <v>15</v>
      </c>
      <c r="F14" s="282">
        <f>'Temps de travaux généraux'!$H$13</f>
        <v>54.5</v>
      </c>
      <c r="G14" s="283">
        <f>'Temps de travaux généraux'!$I$13</f>
        <v>0</v>
      </c>
      <c r="H14" s="284">
        <f>'Temps de travaux généraux'!$J$13</f>
        <v>0</v>
      </c>
      <c r="I14" s="282">
        <f>SUM('Alimentation élevages et Temps'!$L$13+'Alimentation élevages et Temps'!$L$46)</f>
        <v>35</v>
      </c>
      <c r="J14" s="283">
        <v>35</v>
      </c>
      <c r="K14" s="284">
        <v>65</v>
      </c>
      <c r="L14" s="282">
        <f t="shared" si="0"/>
        <v>115.75</v>
      </c>
      <c r="M14" s="283">
        <f t="shared" si="0"/>
        <v>42.5</v>
      </c>
      <c r="N14" s="284">
        <f t="shared" si="0"/>
        <v>80</v>
      </c>
    </row>
    <row r="15" spans="1:14" ht="16.5" customHeight="1">
      <c r="A15" s="275" t="s">
        <v>198</v>
      </c>
      <c r="B15" s="277" t="s">
        <v>199</v>
      </c>
      <c r="C15" s="275">
        <v>31.5</v>
      </c>
      <c r="D15" s="277">
        <v>0</v>
      </c>
      <c r="E15" s="278">
        <v>0</v>
      </c>
      <c r="F15" s="275">
        <f>'Temps de travaux généraux'!$H$14</f>
        <v>218</v>
      </c>
      <c r="G15" s="277">
        <f>'Temps de travaux généraux'!$I$14</f>
        <v>126</v>
      </c>
      <c r="H15" s="278">
        <f>'Temps de travaux généraux'!$J$14</f>
        <v>126</v>
      </c>
      <c r="I15" s="275">
        <f>SUM('Alimentation élevages et Temps'!$L$14+'Alimentation élevages et Temps'!$L$47)</f>
        <v>35</v>
      </c>
      <c r="J15" s="277">
        <v>35</v>
      </c>
      <c r="K15" s="278">
        <v>0</v>
      </c>
      <c r="L15" s="275">
        <f t="shared" si="0"/>
        <v>284.5</v>
      </c>
      <c r="M15" s="277">
        <f t="shared" si="0"/>
        <v>161</v>
      </c>
      <c r="N15" s="278">
        <f t="shared" si="0"/>
        <v>126</v>
      </c>
    </row>
    <row r="16" spans="1:14" ht="16.5" customHeight="1" thickBot="1">
      <c r="A16" s="282"/>
      <c r="B16" s="283" t="s">
        <v>200</v>
      </c>
      <c r="C16" s="282">
        <v>19.25</v>
      </c>
      <c r="D16" s="283">
        <v>0</v>
      </c>
      <c r="E16" s="284">
        <v>0</v>
      </c>
      <c r="F16" s="282">
        <f>'Temps de travaux généraux'!$H$15</f>
        <v>37</v>
      </c>
      <c r="G16" s="283">
        <f>'Temps de travaux généraux'!$I$15</f>
        <v>0</v>
      </c>
      <c r="H16" s="284">
        <f>'Temps de travaux généraux'!$J$15</f>
        <v>0</v>
      </c>
      <c r="I16" s="282">
        <f>SUM('Alimentation élevages et Temps'!$L$15+'Alimentation élevages et Temps'!$L$48)</f>
        <v>35</v>
      </c>
      <c r="J16" s="283">
        <v>35</v>
      </c>
      <c r="K16" s="284">
        <v>65</v>
      </c>
      <c r="L16" s="282">
        <f t="shared" si="0"/>
        <v>91.25</v>
      </c>
      <c r="M16" s="283">
        <f t="shared" si="0"/>
        <v>35</v>
      </c>
      <c r="N16" s="284">
        <f t="shared" si="0"/>
        <v>65</v>
      </c>
    </row>
    <row r="17" spans="1:14" ht="16.5" customHeight="1">
      <c r="A17" s="275" t="s">
        <v>201</v>
      </c>
      <c r="B17" s="277" t="s">
        <v>202</v>
      </c>
      <c r="C17" s="275">
        <v>4.75</v>
      </c>
      <c r="D17" s="277">
        <v>0</v>
      </c>
      <c r="E17" s="278">
        <v>0</v>
      </c>
      <c r="F17" s="275">
        <f>'Temps de travaux généraux'!$H$16</f>
        <v>85</v>
      </c>
      <c r="G17" s="277">
        <f>'Temps de travaux généraux'!$I$16</f>
        <v>0</v>
      </c>
      <c r="H17" s="278">
        <f>'Temps de travaux généraux'!$J$16</f>
        <v>0</v>
      </c>
      <c r="I17" s="275">
        <f>SUM('Alimentation élevages et Temps'!$L$16+'Alimentation élevages et Temps'!$L$49)</f>
        <v>35</v>
      </c>
      <c r="J17" s="277">
        <v>35</v>
      </c>
      <c r="K17" s="278">
        <v>0</v>
      </c>
      <c r="L17" s="275">
        <f t="shared" si="0"/>
        <v>124.75</v>
      </c>
      <c r="M17" s="277">
        <f t="shared" si="0"/>
        <v>35</v>
      </c>
      <c r="N17" s="278">
        <f t="shared" si="0"/>
        <v>0</v>
      </c>
    </row>
    <row r="18" spans="1:14" ht="16.5" customHeight="1">
      <c r="A18" s="282"/>
      <c r="B18" s="283" t="s">
        <v>203</v>
      </c>
      <c r="C18" s="282">
        <v>5.75</v>
      </c>
      <c r="D18" s="283">
        <v>0</v>
      </c>
      <c r="E18" s="284">
        <v>0</v>
      </c>
      <c r="F18" s="282">
        <f>'Temps de travaux généraux'!$H$17</f>
        <v>60</v>
      </c>
      <c r="G18" s="283">
        <f>'Temps de travaux généraux'!$I$17</f>
        <v>0</v>
      </c>
      <c r="H18" s="284">
        <f>'Temps de travaux généraux'!$J$17</f>
        <v>0</v>
      </c>
      <c r="I18" s="282">
        <f>SUM('Alimentation élevages et Temps'!$L$17+'Alimentation élevages et Temps'!$L$50)</f>
        <v>35</v>
      </c>
      <c r="J18" s="283">
        <v>35</v>
      </c>
      <c r="K18" s="284">
        <v>0</v>
      </c>
      <c r="L18" s="282">
        <f t="shared" si="0"/>
        <v>100.75</v>
      </c>
      <c r="M18" s="283">
        <f t="shared" si="0"/>
        <v>35</v>
      </c>
      <c r="N18" s="284">
        <f t="shared" si="0"/>
        <v>0</v>
      </c>
    </row>
    <row r="19" spans="1:14" ht="16.5" customHeight="1" thickBot="1">
      <c r="A19" s="279"/>
      <c r="B19" s="280" t="s">
        <v>204</v>
      </c>
      <c r="C19" s="279">
        <v>22.5</v>
      </c>
      <c r="D19" s="280">
        <v>0</v>
      </c>
      <c r="E19" s="281">
        <v>0</v>
      </c>
      <c r="F19" s="279">
        <f>'Temps de travaux généraux'!$H$18</f>
        <v>41.75</v>
      </c>
      <c r="G19" s="280">
        <f>'Temps de travaux généraux'!$I$18</f>
        <v>0</v>
      </c>
      <c r="H19" s="281">
        <f>'Temps de travaux généraux'!$J$18</f>
        <v>0</v>
      </c>
      <c r="I19" s="279">
        <f>SUM('Alimentation élevages et Temps'!$L$18+'Alimentation élevages et Temps'!$L$51)</f>
        <v>35</v>
      </c>
      <c r="J19" s="280">
        <v>35</v>
      </c>
      <c r="K19" s="281">
        <v>65</v>
      </c>
      <c r="L19" s="279">
        <f t="shared" si="0"/>
        <v>99.25</v>
      </c>
      <c r="M19" s="280">
        <f t="shared" si="0"/>
        <v>35</v>
      </c>
      <c r="N19" s="281">
        <f t="shared" si="0"/>
        <v>65</v>
      </c>
    </row>
    <row r="20" spans="1:14" ht="16.5" customHeight="1">
      <c r="A20" s="282" t="s">
        <v>205</v>
      </c>
      <c r="B20" s="283" t="s">
        <v>206</v>
      </c>
      <c r="C20" s="282">
        <v>1.75</v>
      </c>
      <c r="D20" s="283">
        <v>0</v>
      </c>
      <c r="E20" s="284">
        <v>0</v>
      </c>
      <c r="F20" s="282">
        <f>'Temps de travaux généraux'!$H$19</f>
        <v>33</v>
      </c>
      <c r="G20" s="283">
        <f>'Temps de travaux généraux'!$I$19</f>
        <v>0</v>
      </c>
      <c r="H20" s="284">
        <f>'Temps de travaux généraux'!$J$19</f>
        <v>0</v>
      </c>
      <c r="I20" s="282">
        <f>SUM('Alimentation élevages et Temps'!$L$19+'Alimentation élevages et Temps'!$L$52)</f>
        <v>35</v>
      </c>
      <c r="J20" s="283">
        <v>35</v>
      </c>
      <c r="K20" s="284">
        <v>0</v>
      </c>
      <c r="L20" s="282">
        <f t="shared" si="0"/>
        <v>69.75</v>
      </c>
      <c r="M20" s="283">
        <f t="shared" si="0"/>
        <v>35</v>
      </c>
      <c r="N20" s="284">
        <f t="shared" si="0"/>
        <v>0</v>
      </c>
    </row>
    <row r="21" spans="1:14" ht="16.5" customHeight="1" thickBot="1">
      <c r="A21" s="279"/>
      <c r="B21" s="280" t="s">
        <v>207</v>
      </c>
      <c r="C21" s="279">
        <v>28.5</v>
      </c>
      <c r="D21" s="280">
        <v>0</v>
      </c>
      <c r="E21" s="281">
        <v>0</v>
      </c>
      <c r="F21" s="279">
        <f>'Temps de travaux généraux'!$H$20</f>
        <v>12.5</v>
      </c>
      <c r="G21" s="280">
        <f>'Temps de travaux généraux'!$I$20</f>
        <v>0</v>
      </c>
      <c r="H21" s="281">
        <f>'Temps de travaux généraux'!$J$20</f>
        <v>0</v>
      </c>
      <c r="I21" s="279">
        <f>SUM('Alimentation élevages et Temps'!$L$20+'Alimentation élevages et Temps'!$L$53)</f>
        <v>35</v>
      </c>
      <c r="J21" s="280">
        <v>35</v>
      </c>
      <c r="K21" s="281">
        <v>65</v>
      </c>
      <c r="L21" s="279">
        <f t="shared" si="0"/>
        <v>76</v>
      </c>
      <c r="M21" s="280">
        <f t="shared" si="0"/>
        <v>35</v>
      </c>
      <c r="N21" s="281">
        <f t="shared" si="0"/>
        <v>65</v>
      </c>
    </row>
    <row r="22" spans="1:14" ht="16.5" customHeight="1">
      <c r="A22" s="282" t="s">
        <v>209</v>
      </c>
      <c r="B22" s="283" t="s">
        <v>210</v>
      </c>
      <c r="C22" s="282">
        <v>93.75</v>
      </c>
      <c r="D22" s="283">
        <v>64</v>
      </c>
      <c r="E22" s="284">
        <v>48</v>
      </c>
      <c r="F22" s="282">
        <f>'Temps de travaux généraux'!$H$21</f>
        <v>32.5</v>
      </c>
      <c r="G22" s="283">
        <f>'Temps de travaux généraux'!$I$21</f>
        <v>7</v>
      </c>
      <c r="H22" s="284">
        <f>'Temps de travaux généraux'!$J$21</f>
        <v>6</v>
      </c>
      <c r="I22" s="282">
        <f>SUM('Alimentation élevages et Temps'!$L$21+'Alimentation élevages et Temps'!$L$54)</f>
        <v>35</v>
      </c>
      <c r="J22" s="283">
        <v>35</v>
      </c>
      <c r="K22" s="284">
        <v>0</v>
      </c>
      <c r="L22" s="282">
        <f t="shared" si="0"/>
        <v>161.25</v>
      </c>
      <c r="M22" s="283">
        <f t="shared" si="0"/>
        <v>106</v>
      </c>
      <c r="N22" s="284">
        <f t="shared" si="0"/>
        <v>54</v>
      </c>
    </row>
    <row r="23" spans="1:14" ht="16.5" customHeight="1" thickBot="1">
      <c r="A23" s="282"/>
      <c r="B23" s="283" t="s">
        <v>211</v>
      </c>
      <c r="C23" s="282">
        <v>6.25</v>
      </c>
      <c r="D23" s="283">
        <v>0</v>
      </c>
      <c r="E23" s="284">
        <v>0</v>
      </c>
      <c r="F23" s="282">
        <f>'Temps de travaux généraux'!$H$22</f>
        <v>114</v>
      </c>
      <c r="G23" s="283">
        <f>'Temps de travaux généraux'!$I$22</f>
        <v>77</v>
      </c>
      <c r="H23" s="284">
        <f>'Temps de travaux généraux'!$J$22</f>
        <v>66</v>
      </c>
      <c r="I23" s="282">
        <f>SUM('Alimentation élevages et Temps'!$L$22+'Alimentation élevages et Temps'!$L$55)</f>
        <v>49</v>
      </c>
      <c r="J23" s="283">
        <v>49</v>
      </c>
      <c r="K23" s="284">
        <v>65</v>
      </c>
      <c r="L23" s="282">
        <f t="shared" si="0"/>
        <v>169.25</v>
      </c>
      <c r="M23" s="283">
        <f t="shared" si="0"/>
        <v>126</v>
      </c>
      <c r="N23" s="284">
        <f t="shared" si="0"/>
        <v>131</v>
      </c>
    </row>
    <row r="24" spans="1:14" ht="16.5" customHeight="1">
      <c r="A24" s="275" t="s">
        <v>212</v>
      </c>
      <c r="B24" s="277" t="s">
        <v>213</v>
      </c>
      <c r="C24" s="275">
        <v>20.75</v>
      </c>
      <c r="D24" s="277">
        <v>0</v>
      </c>
      <c r="E24" s="278">
        <v>0</v>
      </c>
      <c r="F24" s="275">
        <f>'Temps de travaux généraux'!$H$23</f>
        <v>39.5</v>
      </c>
      <c r="G24" s="277">
        <f>'Temps de travaux généraux'!$I$23</f>
        <v>0</v>
      </c>
      <c r="H24" s="278">
        <f>'Temps de travaux généraux'!$J$23</f>
        <v>0</v>
      </c>
      <c r="I24" s="275">
        <f>SUM('Alimentation élevages et Temps'!$L$23+'Alimentation élevages et Temps'!$L$56)</f>
        <v>49</v>
      </c>
      <c r="J24" s="277">
        <v>49</v>
      </c>
      <c r="K24" s="278">
        <v>0</v>
      </c>
      <c r="L24" s="275">
        <f t="shared" si="0"/>
        <v>109.25</v>
      </c>
      <c r="M24" s="277">
        <f t="shared" si="0"/>
        <v>49</v>
      </c>
      <c r="N24" s="278">
        <f t="shared" si="0"/>
        <v>0</v>
      </c>
    </row>
    <row r="25" spans="1:14" ht="16.5" customHeight="1" thickBot="1">
      <c r="A25" s="282"/>
      <c r="B25" s="283" t="s">
        <v>214</v>
      </c>
      <c r="C25" s="282">
        <v>7.75</v>
      </c>
      <c r="D25" s="283">
        <v>0</v>
      </c>
      <c r="E25" s="284">
        <v>0</v>
      </c>
      <c r="F25" s="282">
        <f>'Temps de travaux généraux'!$H$24</f>
        <v>31</v>
      </c>
      <c r="G25" s="283">
        <f>'Temps de travaux généraux'!$I$24</f>
        <v>0</v>
      </c>
      <c r="H25" s="284">
        <f>'Temps de travaux généraux'!$J$24</f>
        <v>0</v>
      </c>
      <c r="I25" s="282">
        <f>SUM('Alimentation élevages et Temps'!$L$24+'Alimentation élevages et Temps'!$L$57)</f>
        <v>49</v>
      </c>
      <c r="J25" s="283">
        <v>49</v>
      </c>
      <c r="K25" s="284">
        <v>65</v>
      </c>
      <c r="L25" s="282">
        <f t="shared" si="0"/>
        <v>87.75</v>
      </c>
      <c r="M25" s="283">
        <f t="shared" si="0"/>
        <v>49</v>
      </c>
      <c r="N25" s="284">
        <f t="shared" si="0"/>
        <v>65</v>
      </c>
    </row>
    <row r="26" spans="1:14" ht="16.5" customHeight="1">
      <c r="A26" s="275" t="s">
        <v>215</v>
      </c>
      <c r="B26" s="277" t="s">
        <v>216</v>
      </c>
      <c r="C26" s="275">
        <v>2</v>
      </c>
      <c r="D26" s="277">
        <v>0</v>
      </c>
      <c r="E26" s="278">
        <v>0</v>
      </c>
      <c r="F26" s="275">
        <f>'Temps de travaux généraux'!$H$25</f>
        <v>49</v>
      </c>
      <c r="G26" s="277">
        <f>'Temps de travaux généraux'!$I$25</f>
        <v>0</v>
      </c>
      <c r="H26" s="278">
        <f>'Temps de travaux généraux'!$J$25</f>
        <v>0</v>
      </c>
      <c r="I26" s="275">
        <f>SUM('Alimentation élevages et Temps'!$L$25+'Alimentation élevages et Temps'!$L$58)</f>
        <v>49</v>
      </c>
      <c r="J26" s="277">
        <v>49</v>
      </c>
      <c r="K26" s="278">
        <v>0</v>
      </c>
      <c r="L26" s="275">
        <f t="shared" si="0"/>
        <v>100</v>
      </c>
      <c r="M26" s="277">
        <f t="shared" si="0"/>
        <v>49</v>
      </c>
      <c r="N26" s="278">
        <f t="shared" si="0"/>
        <v>0</v>
      </c>
    </row>
    <row r="27" spans="1:14" ht="16.5" customHeight="1" thickBot="1">
      <c r="A27" s="282"/>
      <c r="B27" s="283" t="s">
        <v>217</v>
      </c>
      <c r="C27" s="282">
        <v>1.75</v>
      </c>
      <c r="D27" s="283">
        <v>0</v>
      </c>
      <c r="E27" s="284">
        <v>0</v>
      </c>
      <c r="F27" s="282">
        <f>'Temps de travaux généraux'!$H$26</f>
        <v>28</v>
      </c>
      <c r="G27" s="283">
        <f>'Temps de travaux généraux'!$I$26</f>
        <v>0</v>
      </c>
      <c r="H27" s="284">
        <f>'Temps de travaux généraux'!$J$26</f>
        <v>0</v>
      </c>
      <c r="I27" s="282">
        <f>SUM('Alimentation élevages et Temps'!$L$26+'Alimentation élevages et Temps'!$L$59)</f>
        <v>49</v>
      </c>
      <c r="J27" s="283">
        <v>49</v>
      </c>
      <c r="K27" s="284">
        <v>65</v>
      </c>
      <c r="L27" s="282">
        <f t="shared" si="0"/>
        <v>78.75</v>
      </c>
      <c r="M27" s="283">
        <f t="shared" si="0"/>
        <v>49</v>
      </c>
      <c r="N27" s="284">
        <f t="shared" si="0"/>
        <v>65</v>
      </c>
    </row>
    <row r="28" spans="1:14" ht="16.5" customHeight="1">
      <c r="A28" s="275" t="s">
        <v>218</v>
      </c>
      <c r="B28" s="277" t="s">
        <v>219</v>
      </c>
      <c r="C28" s="275">
        <v>1.75</v>
      </c>
      <c r="D28" s="277">
        <v>0</v>
      </c>
      <c r="E28" s="278">
        <v>0</v>
      </c>
      <c r="F28" s="275">
        <f>'Temps de travaux généraux'!$H$27</f>
        <v>2</v>
      </c>
      <c r="G28" s="277">
        <f>'Temps de travaux généraux'!$I$27</f>
        <v>0</v>
      </c>
      <c r="H28" s="278">
        <f>'Temps de travaux généraux'!$J$27</f>
        <v>0</v>
      </c>
      <c r="I28" s="275">
        <f>SUM('Alimentation élevages et Temps'!$L$27+'Alimentation élevages et Temps'!$L$60)</f>
        <v>49</v>
      </c>
      <c r="J28" s="277">
        <v>49</v>
      </c>
      <c r="K28" s="278">
        <v>0</v>
      </c>
      <c r="L28" s="275">
        <f t="shared" si="0"/>
        <v>52.75</v>
      </c>
      <c r="M28" s="277">
        <f t="shared" si="0"/>
        <v>49</v>
      </c>
      <c r="N28" s="278">
        <f t="shared" si="0"/>
        <v>0</v>
      </c>
    </row>
    <row r="29" spans="1:14" ht="16.5" customHeight="1">
      <c r="A29" s="282"/>
      <c r="B29" s="283" t="s">
        <v>220</v>
      </c>
      <c r="C29" s="282">
        <v>2.25</v>
      </c>
      <c r="D29" s="283">
        <v>0</v>
      </c>
      <c r="E29" s="284">
        <v>0</v>
      </c>
      <c r="F29" s="282">
        <f>'Temps de travaux généraux'!$H$28</f>
        <v>134</v>
      </c>
      <c r="G29" s="283">
        <f>'Temps de travaux généraux'!$I$28</f>
        <v>84</v>
      </c>
      <c r="H29" s="284">
        <f>'Temps de travaux généraux'!$J$28</f>
        <v>96</v>
      </c>
      <c r="I29" s="282">
        <f>SUM('Alimentation élevages et Temps'!$L$28+'Alimentation élevages et Temps'!$L$61)</f>
        <v>49</v>
      </c>
      <c r="J29" s="283">
        <v>49</v>
      </c>
      <c r="K29" s="284">
        <v>65</v>
      </c>
      <c r="L29" s="282">
        <f t="shared" si="0"/>
        <v>185.25</v>
      </c>
      <c r="M29" s="283">
        <f t="shared" si="0"/>
        <v>133</v>
      </c>
      <c r="N29" s="284">
        <f t="shared" si="0"/>
        <v>161</v>
      </c>
    </row>
    <row r="30" spans="1:14" ht="16.5" customHeight="1" thickBot="1">
      <c r="A30" s="279"/>
      <c r="B30" s="280" t="s">
        <v>221</v>
      </c>
      <c r="C30" s="279">
        <v>4.75</v>
      </c>
      <c r="D30" s="280">
        <v>0</v>
      </c>
      <c r="E30" s="281">
        <v>0</v>
      </c>
      <c r="F30" s="279">
        <f>'Temps de travaux généraux'!$H$29</f>
        <v>14.5</v>
      </c>
      <c r="G30" s="280">
        <f>'Temps de travaux généraux'!$I$29</f>
        <v>0</v>
      </c>
      <c r="H30" s="281">
        <f>'Temps de travaux généraux'!$J$29</f>
        <v>0</v>
      </c>
      <c r="I30" s="279">
        <f>SUM('Alimentation élevages et Temps'!$L$29+'Alimentation élevages et Temps'!$L$62)</f>
        <v>49</v>
      </c>
      <c r="J30" s="280">
        <v>49</v>
      </c>
      <c r="K30" s="281">
        <v>0</v>
      </c>
      <c r="L30" s="279">
        <f t="shared" si="0"/>
        <v>68.25</v>
      </c>
      <c r="M30" s="280">
        <f t="shared" si="0"/>
        <v>49</v>
      </c>
      <c r="N30" s="281">
        <f t="shared" si="0"/>
        <v>0</v>
      </c>
    </row>
    <row r="31" spans="1:14" ht="16.5" customHeight="1">
      <c r="A31" s="282" t="s">
        <v>222</v>
      </c>
      <c r="B31" s="283" t="s">
        <v>223</v>
      </c>
      <c r="C31" s="282">
        <v>24.25</v>
      </c>
      <c r="D31" s="283">
        <v>0</v>
      </c>
      <c r="E31" s="284">
        <v>0</v>
      </c>
      <c r="F31" s="282">
        <f>'Temps de travaux généraux'!$H$30</f>
        <v>47.5</v>
      </c>
      <c r="G31" s="283">
        <f>'Temps de travaux généraux'!$I$30</f>
        <v>28</v>
      </c>
      <c r="H31" s="284">
        <f>'Temps de travaux généraux'!$J$30</f>
        <v>32</v>
      </c>
      <c r="I31" s="282">
        <f>SUM('Alimentation élevages et Temps'!$L$30+'Alimentation élevages et Temps'!$L$63)</f>
        <v>49</v>
      </c>
      <c r="J31" s="283">
        <v>49</v>
      </c>
      <c r="K31" s="284">
        <v>65</v>
      </c>
      <c r="L31" s="282">
        <f t="shared" si="0"/>
        <v>120.75</v>
      </c>
      <c r="M31" s="283">
        <f t="shared" si="0"/>
        <v>77</v>
      </c>
      <c r="N31" s="284">
        <f t="shared" si="0"/>
        <v>97</v>
      </c>
    </row>
    <row r="32" spans="1:14" ht="16.5" customHeight="1" thickBot="1">
      <c r="A32" s="279"/>
      <c r="B32" s="280" t="s">
        <v>224</v>
      </c>
      <c r="C32" s="279">
        <v>25.75</v>
      </c>
      <c r="D32" s="280">
        <v>1.5</v>
      </c>
      <c r="E32" s="281">
        <v>2.5</v>
      </c>
      <c r="F32" s="279">
        <f>'Temps de travaux généraux'!$H$31</f>
        <v>21</v>
      </c>
      <c r="G32" s="280">
        <f>'Temps de travaux généraux'!$I$31</f>
        <v>4</v>
      </c>
      <c r="H32" s="281">
        <f>'Temps de travaux généraux'!$J$31</f>
        <v>8</v>
      </c>
      <c r="I32" s="279">
        <f>SUM('Alimentation élevages et Temps'!$L$31+'Alimentation élevages et Temps'!$L$64)</f>
        <v>49</v>
      </c>
      <c r="J32" s="280">
        <v>49</v>
      </c>
      <c r="K32" s="281">
        <v>0</v>
      </c>
      <c r="L32" s="279">
        <f t="shared" si="0"/>
        <v>95.75</v>
      </c>
      <c r="M32" s="280">
        <f t="shared" si="0"/>
        <v>54.5</v>
      </c>
      <c r="N32" s="281">
        <f t="shared" si="0"/>
        <v>10.5</v>
      </c>
    </row>
    <row r="33" spans="1:14" ht="16.5" customHeight="1" thickBot="1">
      <c r="A33" s="279" t="s">
        <v>182</v>
      </c>
      <c r="B33" s="285"/>
      <c r="C33" s="279">
        <f aca="true" t="shared" si="1" ref="C33:N33">SUM(C7:C32)</f>
        <v>533.75</v>
      </c>
      <c r="D33" s="280">
        <f t="shared" si="1"/>
        <v>136</v>
      </c>
      <c r="E33" s="281">
        <f t="shared" si="1"/>
        <v>182.5</v>
      </c>
      <c r="F33" s="279">
        <f t="shared" si="1"/>
        <v>1745.25</v>
      </c>
      <c r="G33" s="280">
        <f t="shared" si="1"/>
        <v>623.5</v>
      </c>
      <c r="H33" s="281">
        <f t="shared" si="1"/>
        <v>644</v>
      </c>
      <c r="I33" s="279">
        <f t="shared" si="1"/>
        <v>1095</v>
      </c>
      <c r="J33" s="280">
        <f t="shared" si="1"/>
        <v>805</v>
      </c>
      <c r="K33" s="281">
        <f t="shared" si="1"/>
        <v>585</v>
      </c>
      <c r="L33" s="279">
        <f t="shared" si="1"/>
        <v>3374</v>
      </c>
      <c r="M33" s="280">
        <f t="shared" si="1"/>
        <v>1564.5</v>
      </c>
      <c r="N33" s="281">
        <f t="shared" si="1"/>
        <v>1411.5</v>
      </c>
    </row>
    <row r="35" ht="12.75">
      <c r="C35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5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86" t="s">
        <v>169</v>
      </c>
      <c r="B1" s="2"/>
      <c r="C1" s="2"/>
      <c r="E1" s="287" t="s">
        <v>46</v>
      </c>
    </row>
    <row r="2" spans="1:5" ht="31.5" customHeight="1" thickBot="1">
      <c r="A2" s="43" t="s">
        <v>171</v>
      </c>
      <c r="B2" s="2"/>
      <c r="C2" s="2"/>
      <c r="E2" s="288" t="s">
        <v>151</v>
      </c>
    </row>
    <row r="3" spans="1:11" ht="21.75" customHeight="1">
      <c r="A3" s="69" t="s">
        <v>174</v>
      </c>
      <c r="B3" s="70" t="s">
        <v>175</v>
      </c>
      <c r="C3" s="289" t="s">
        <v>74</v>
      </c>
      <c r="D3" s="290"/>
      <c r="E3" s="472" t="s">
        <v>41</v>
      </c>
      <c r="F3" s="431"/>
      <c r="G3" s="431"/>
      <c r="H3" s="289" t="s">
        <v>43</v>
      </c>
      <c r="I3" s="431"/>
      <c r="J3" s="289" t="s">
        <v>152</v>
      </c>
      <c r="K3" s="290"/>
    </row>
    <row r="4" spans="1:11" ht="25.5" customHeight="1" thickBot="1">
      <c r="A4" s="291"/>
      <c r="B4" s="292"/>
      <c r="C4" s="293" t="s">
        <v>153</v>
      </c>
      <c r="D4" s="294" t="s">
        <v>154</v>
      </c>
      <c r="E4" s="437" t="s">
        <v>155</v>
      </c>
      <c r="F4" s="437" t="s">
        <v>156</v>
      </c>
      <c r="G4" s="437" t="s">
        <v>157</v>
      </c>
      <c r="H4" s="438" t="s">
        <v>158</v>
      </c>
      <c r="I4" s="437" t="s">
        <v>157</v>
      </c>
      <c r="J4" s="293" t="s">
        <v>159</v>
      </c>
      <c r="K4" s="163" t="s">
        <v>160</v>
      </c>
    </row>
    <row r="5" spans="1:11" ht="21.75" customHeight="1">
      <c r="A5" s="439" t="s">
        <v>186</v>
      </c>
      <c r="B5" s="473" t="s">
        <v>187</v>
      </c>
      <c r="C5" s="295">
        <f>SUM('Récapitulatif des temps globaux'!$L$7-'Récapitulatif des temps globaux'!$M$7+'Récapitulatif des temps globaux'!$N$7)</f>
        <v>351.75</v>
      </c>
      <c r="D5" s="296">
        <f>'Récapitulatif des temps globaux'!$N$7</f>
        <v>15</v>
      </c>
      <c r="E5" s="297">
        <f>'Coût global en intrants'!$O$5</f>
        <v>0</v>
      </c>
      <c r="F5" s="297">
        <f>'Coûts de production en eau'!$K$6</f>
        <v>6.2</v>
      </c>
      <c r="G5" s="59" t="s">
        <v>82</v>
      </c>
      <c r="H5" s="474">
        <f>SUM('Alimentation élevages et Temps'!$J$6+'Alimentation élevages et Temps'!$J$39)</f>
        <v>19.6</v>
      </c>
      <c r="I5" s="59">
        <f>SUM('Dépenses en élevage'!$H$5-'Dépenses en élevage'!$E$5+'Dépenses en élevage'!$H$38-'Dépenses en élevage'!$E$38)</f>
        <v>751.6</v>
      </c>
      <c r="J5" s="295">
        <f aca="true" t="shared" si="0" ref="J5:J31">SUM(C5,E5:I5)</f>
        <v>1129.15</v>
      </c>
      <c r="K5" s="296">
        <f aca="true" t="shared" si="1" ref="K5:K31">SUM(D5:I5)</f>
        <v>792.4</v>
      </c>
    </row>
    <row r="6" spans="1:11" ht="21.75" customHeight="1" thickBot="1">
      <c r="A6" s="39"/>
      <c r="B6" s="30" t="s">
        <v>188</v>
      </c>
      <c r="C6" s="298">
        <f>SUM('Récapitulatif des temps globaux'!$L$8-'Récapitulatif des temps globaux'!$M$8+'Récapitulatif des temps globaux'!$N$8)</f>
        <v>93.75</v>
      </c>
      <c r="D6" s="299">
        <f>'Récapitulatif des temps globaux'!$N$8</f>
        <v>87</v>
      </c>
      <c r="E6" s="300">
        <f>'Coût global en intrants'!$O$6</f>
        <v>125</v>
      </c>
      <c r="F6" s="300">
        <f>'Coûts de production en eau'!$K$7</f>
        <v>10.4</v>
      </c>
      <c r="G6" s="301" t="s">
        <v>82</v>
      </c>
      <c r="H6" s="475">
        <f>SUM('Alimentation élevages et Temps'!$J$7+'Alimentation élevages et Temps'!$J$40)</f>
        <v>45.3</v>
      </c>
      <c r="I6" s="301">
        <f>SUM('Dépenses en élevage'!$H$6-'Dépenses en élevage'!$E$6+'Dépenses en élevage'!$H$39-'Dépenses en élevage'!$E$39)</f>
        <v>140</v>
      </c>
      <c r="J6" s="298">
        <f t="shared" si="0"/>
        <v>414.45</v>
      </c>
      <c r="K6" s="299">
        <f t="shared" si="1"/>
        <v>407.7</v>
      </c>
    </row>
    <row r="7" spans="1:11" ht="21.75" customHeight="1">
      <c r="A7" s="453" t="s">
        <v>189</v>
      </c>
      <c r="B7" s="35" t="s">
        <v>190</v>
      </c>
      <c r="C7" s="295">
        <f>SUM('Récapitulatif des temps globaux'!$L$9-'Récapitulatif des temps globaux'!$M$9+'Récapitulatif des temps globaux'!$N$9)</f>
        <v>63.75</v>
      </c>
      <c r="D7" s="296">
        <f>'Récapitulatif des temps globaux'!$N$9</f>
        <v>55</v>
      </c>
      <c r="E7" s="297">
        <f>'Coût global en intrants'!$O$7</f>
        <v>0</v>
      </c>
      <c r="F7" s="297">
        <f>'Coûts de production en eau'!$K$8</f>
        <v>3.1</v>
      </c>
      <c r="G7" s="59" t="s">
        <v>82</v>
      </c>
      <c r="H7" s="474">
        <f>SUM('Alimentation élevages et Temps'!$J$8+'Alimentation élevages et Temps'!$J$41)</f>
        <v>56.1</v>
      </c>
      <c r="I7" s="59">
        <f>SUM('Dépenses en élevage'!$H$7-'Dépenses en élevage'!$E$7+'Dépenses en élevage'!$H$40-'Dépenses en élevage'!$E$40)</f>
        <v>0</v>
      </c>
      <c r="J7" s="295">
        <f t="shared" si="0"/>
        <v>122.94999999999999</v>
      </c>
      <c r="K7" s="296">
        <f t="shared" si="1"/>
        <v>114.2</v>
      </c>
    </row>
    <row r="8" spans="1:11" ht="21.75" customHeight="1" thickBot="1">
      <c r="A8" s="39"/>
      <c r="B8" s="30" t="s">
        <v>191</v>
      </c>
      <c r="C8" s="298">
        <f>SUM('Récapitulatif des temps globaux'!$L$10-'Récapitulatif des temps globaux'!$M$10+'Récapitulatif des temps globaux'!$N$10)</f>
        <v>145.5</v>
      </c>
      <c r="D8" s="299">
        <f>'Récapitulatif des temps globaux'!$N$10</f>
        <v>25</v>
      </c>
      <c r="E8" s="300">
        <f>'Coût global en intrants'!$O$8</f>
        <v>0</v>
      </c>
      <c r="F8" s="300">
        <f>'Coûts de production en eau'!$K$9</f>
        <v>12.100000000000001</v>
      </c>
      <c r="G8" s="301" t="s">
        <v>82</v>
      </c>
      <c r="H8" s="475">
        <f>SUM('Alimentation élevages et Temps'!$J$9+'Alimentation élevages et Temps'!$J$42)</f>
        <v>26.25</v>
      </c>
      <c r="I8" s="301">
        <f>SUM('Dépenses en élevage'!$H$8-'Dépenses en élevage'!$E$8+'Dépenses en élevage'!$H$41-'Dépenses en élevage'!$E$41)</f>
        <v>0</v>
      </c>
      <c r="J8" s="298">
        <f t="shared" si="0"/>
        <v>183.85</v>
      </c>
      <c r="K8" s="299">
        <f t="shared" si="1"/>
        <v>63.35</v>
      </c>
    </row>
    <row r="9" spans="1:11" ht="21.75" customHeight="1">
      <c r="A9" s="453" t="s">
        <v>192</v>
      </c>
      <c r="B9" s="35" t="s">
        <v>193</v>
      </c>
      <c r="C9" s="295">
        <f>SUM('Récapitulatif des temps globaux'!$L$11-'Récapitulatif des temps globaux'!$M$11+'Récapitulatif des temps globaux'!$N$11)</f>
        <v>277.5</v>
      </c>
      <c r="D9" s="296">
        <f>'Récapitulatif des temps globaux'!$N$11</f>
        <v>152</v>
      </c>
      <c r="E9" s="297">
        <f>'Coût global en intrants'!$O$9</f>
        <v>0</v>
      </c>
      <c r="F9" s="297">
        <f>'Coûts de production en eau'!$K$10</f>
        <v>13.59</v>
      </c>
      <c r="G9" s="59">
        <v>159</v>
      </c>
      <c r="H9" s="474">
        <f>SUM('Alimentation élevages et Temps'!$J$10+'Alimentation élevages et Temps'!$J$43)</f>
        <v>117.4</v>
      </c>
      <c r="I9" s="59">
        <f>SUM('Dépenses en élevage'!$H$9-'Dépenses en élevage'!$E$9+'Dépenses en élevage'!$H$42-'Dépenses en élevage'!$E$42)</f>
        <v>24</v>
      </c>
      <c r="J9" s="295">
        <f t="shared" si="0"/>
        <v>591.49</v>
      </c>
      <c r="K9" s="296">
        <f t="shared" si="1"/>
        <v>465.99</v>
      </c>
    </row>
    <row r="10" spans="1:11" ht="21.75" customHeight="1" thickBot="1">
      <c r="A10" s="453"/>
      <c r="B10" s="476" t="s">
        <v>194</v>
      </c>
      <c r="C10" s="295">
        <f>SUM('Récapitulatif des temps globaux'!$L$12-'Récapitulatif des temps globaux'!$M$12+'Récapitulatif des temps globaux'!$N$12)</f>
        <v>170.25</v>
      </c>
      <c r="D10" s="296">
        <f>'Récapitulatif des temps globaux'!$N$12</f>
        <v>78</v>
      </c>
      <c r="E10" s="297">
        <f>'Coût global en intrants'!$O$10</f>
        <v>125</v>
      </c>
      <c r="F10" s="297">
        <f>'Coûts de production en eau'!$K$11</f>
        <v>18.2</v>
      </c>
      <c r="G10" s="59" t="s">
        <v>82</v>
      </c>
      <c r="H10" s="474">
        <f>SUM('Alimentation élevages et Temps'!$J$11+'Alimentation élevages et Temps'!$J$44)</f>
        <v>18</v>
      </c>
      <c r="I10" s="59">
        <f>SUM('Dépenses en élevage'!$H$10-'Dépenses en élevage'!$E$10+'Dépenses en élevage'!$H$43-'Dépenses en élevage'!$E$43)</f>
        <v>30</v>
      </c>
      <c r="J10" s="295">
        <f t="shared" si="0"/>
        <v>361.45</v>
      </c>
      <c r="K10" s="296">
        <f t="shared" si="1"/>
        <v>269.2</v>
      </c>
    </row>
    <row r="11" spans="1:11" ht="21.75" customHeight="1">
      <c r="A11" s="439" t="s">
        <v>195</v>
      </c>
      <c r="B11" s="25" t="s">
        <v>196</v>
      </c>
      <c r="C11" s="302">
        <f>SUM('Récapitulatif des temps globaux'!$L$13-'Récapitulatif des temps globaux'!$M$13+'Récapitulatif des temps globaux'!$N$13)</f>
        <v>147</v>
      </c>
      <c r="D11" s="303">
        <f>'Récapitulatif des temps globaux'!$N$13</f>
        <v>15</v>
      </c>
      <c r="E11" s="304">
        <f>'Coût global en intrants'!$O$11</f>
        <v>10.4</v>
      </c>
      <c r="F11" s="304">
        <f>'Coûts de production en eau'!$K$12</f>
        <v>21.7</v>
      </c>
      <c r="G11" s="305" t="s">
        <v>82</v>
      </c>
      <c r="H11" s="477">
        <f>SUM('Alimentation élevages et Temps'!$J$12+'Alimentation élevages et Temps'!$J$45)</f>
        <v>95.2</v>
      </c>
      <c r="I11" s="305">
        <f>SUM('Dépenses en élevage'!$H$11-'Dépenses en élevage'!$E$11+'Dépenses en élevage'!$H$44-'Dépenses en élevage'!$E$44)</f>
        <v>0</v>
      </c>
      <c r="J11" s="302">
        <f t="shared" si="0"/>
        <v>274.3</v>
      </c>
      <c r="K11" s="303">
        <f t="shared" si="1"/>
        <v>142.3</v>
      </c>
    </row>
    <row r="12" spans="1:11" ht="21.75" customHeight="1" thickBot="1">
      <c r="A12" s="453"/>
      <c r="B12" s="35" t="s">
        <v>197</v>
      </c>
      <c r="C12" s="295">
        <f>SUM('Récapitulatif des temps globaux'!$L$14-'Récapitulatif des temps globaux'!$M$14+'Récapitulatif des temps globaux'!$N$14)</f>
        <v>153.25</v>
      </c>
      <c r="D12" s="296">
        <f>'Récapitulatif des temps globaux'!$N$14</f>
        <v>80</v>
      </c>
      <c r="E12" s="297">
        <f>'Coût global en intrants'!$O$12</f>
        <v>0</v>
      </c>
      <c r="F12" s="297">
        <f>'Coûts de production en eau'!$K$13</f>
        <v>31</v>
      </c>
      <c r="G12" s="59" t="s">
        <v>82</v>
      </c>
      <c r="H12" s="474">
        <f>SUM('Alimentation élevages et Temps'!$J$13+'Alimentation élevages et Temps'!$J$46)</f>
        <v>28</v>
      </c>
      <c r="I12" s="59">
        <f>SUM('Dépenses en élevage'!$H$12-'Dépenses en élevage'!$E$12+'Dépenses en élevage'!$H$45-'Dépenses en élevage'!$E$45)</f>
        <v>0</v>
      </c>
      <c r="J12" s="295">
        <f t="shared" si="0"/>
        <v>212.25</v>
      </c>
      <c r="K12" s="296">
        <f t="shared" si="1"/>
        <v>139</v>
      </c>
    </row>
    <row r="13" spans="1:11" ht="21.75" customHeight="1">
      <c r="A13" s="439" t="s">
        <v>198</v>
      </c>
      <c r="B13" s="25" t="s">
        <v>199</v>
      </c>
      <c r="C13" s="302">
        <f>SUM('Récapitulatif des temps globaux'!$L$15-'Récapitulatif des temps globaux'!$M$15+'Récapitulatif des temps globaux'!$N$15)</f>
        <v>249.5</v>
      </c>
      <c r="D13" s="303">
        <f>'Récapitulatif des temps globaux'!$N$15</f>
        <v>126</v>
      </c>
      <c r="E13" s="304">
        <f>'Coût global en intrants'!$O$13</f>
        <v>0</v>
      </c>
      <c r="F13" s="304">
        <f>'Coûts de production en eau'!$K$14</f>
        <v>31</v>
      </c>
      <c r="G13" s="305">
        <v>161.875</v>
      </c>
      <c r="H13" s="477">
        <f>SUM('Alimentation élevages et Temps'!$J$14+'Alimentation élevages et Temps'!$J$47)</f>
        <v>103</v>
      </c>
      <c r="I13" s="305">
        <f>SUM('Dépenses en élevage'!$H$13-'Dépenses en élevage'!$E$13+'Dépenses en élevage'!$H$46-'Dépenses en élevage'!$E$46)</f>
        <v>0</v>
      </c>
      <c r="J13" s="302">
        <f t="shared" si="0"/>
        <v>545.375</v>
      </c>
      <c r="K13" s="303">
        <f t="shared" si="1"/>
        <v>421.875</v>
      </c>
    </row>
    <row r="14" spans="1:11" ht="21.75" customHeight="1" thickBot="1">
      <c r="A14" s="453"/>
      <c r="B14" s="35" t="s">
        <v>200</v>
      </c>
      <c r="C14" s="295">
        <f>SUM('Récapitulatif des temps globaux'!$L$16-'Récapitulatif des temps globaux'!$M$16+'Récapitulatif des temps globaux'!$N$16)</f>
        <v>121.25</v>
      </c>
      <c r="D14" s="296">
        <f>'Récapitulatif des temps globaux'!$N$16</f>
        <v>65</v>
      </c>
      <c r="E14" s="297">
        <f>'Coût global en intrants'!$O$14</f>
        <v>0</v>
      </c>
      <c r="F14" s="297">
        <f>'Coûts de production en eau'!$K$15</f>
        <v>9.3</v>
      </c>
      <c r="G14" s="59" t="s">
        <v>82</v>
      </c>
      <c r="H14" s="474">
        <f>SUM('Alimentation élevages et Temps'!$J$15+'Alimentation élevages et Temps'!$J$48)</f>
        <v>22</v>
      </c>
      <c r="I14" s="59">
        <f>SUM('Dépenses en élevage'!$H$14-'Dépenses en élevage'!$E$14+'Dépenses en élevage'!$H$47-'Dépenses en élevage'!$E$47)</f>
        <v>0</v>
      </c>
      <c r="J14" s="295">
        <f t="shared" si="0"/>
        <v>152.55</v>
      </c>
      <c r="K14" s="296">
        <f t="shared" si="1"/>
        <v>96.3</v>
      </c>
    </row>
    <row r="15" spans="1:11" ht="21.75" customHeight="1">
      <c r="A15" s="439" t="s">
        <v>201</v>
      </c>
      <c r="B15" s="25" t="s">
        <v>202</v>
      </c>
      <c r="C15" s="302">
        <f>SUM('Récapitulatif des temps globaux'!$L$17-'Récapitulatif des temps globaux'!$M$17+'Récapitulatif des temps globaux'!$N$17)</f>
        <v>89.75</v>
      </c>
      <c r="D15" s="303">
        <f>'Récapitulatif des temps globaux'!$N$17</f>
        <v>0</v>
      </c>
      <c r="E15" s="304">
        <f>'Coût global en intrants'!$O$15</f>
        <v>0</v>
      </c>
      <c r="F15" s="304">
        <f>'Coûts de production en eau'!$K$16</f>
        <v>7.3500000000000005</v>
      </c>
      <c r="G15" s="305" t="s">
        <v>82</v>
      </c>
      <c r="H15" s="477">
        <f>SUM('Alimentation élevages et Temps'!$J$16+'Alimentation élevages et Temps'!$J$49)</f>
        <v>16</v>
      </c>
      <c r="I15" s="305">
        <f>SUM('Dépenses en élevage'!$H$15-'Dépenses en élevage'!$E$15+'Dépenses en élevage'!$H$48-'Dépenses en élevage'!$E$48)</f>
        <v>0</v>
      </c>
      <c r="J15" s="302">
        <f t="shared" si="0"/>
        <v>113.1</v>
      </c>
      <c r="K15" s="303">
        <f t="shared" si="1"/>
        <v>23.35</v>
      </c>
    </row>
    <row r="16" spans="1:11" ht="21.75" customHeight="1">
      <c r="A16" s="453"/>
      <c r="B16" s="35" t="s">
        <v>203</v>
      </c>
      <c r="C16" s="295">
        <f>SUM('Récapitulatif des temps globaux'!$L$18-'Récapitulatif des temps globaux'!$M$18+'Récapitulatif des temps globaux'!$N$18)</f>
        <v>65.75</v>
      </c>
      <c r="D16" s="296">
        <f>'Récapitulatif des temps globaux'!$N$18</f>
        <v>0</v>
      </c>
      <c r="E16" s="297">
        <f>'Coût global en intrants'!$O$16</f>
        <v>0</v>
      </c>
      <c r="F16" s="297">
        <f>'Coûts de production en eau'!$K$17</f>
        <v>3.1</v>
      </c>
      <c r="G16" s="59" t="s">
        <v>82</v>
      </c>
      <c r="H16" s="474">
        <f>SUM('Alimentation élevages et Temps'!$J$17+'Alimentation élevages et Temps'!$J$50)</f>
        <v>0</v>
      </c>
      <c r="I16" s="59">
        <f>SUM('Dépenses en élevage'!$H$16-'Dépenses en élevage'!$E$16+'Dépenses en élevage'!$H$49-'Dépenses en élevage'!$E$49)</f>
        <v>0</v>
      </c>
      <c r="J16" s="295">
        <f t="shared" si="0"/>
        <v>68.85</v>
      </c>
      <c r="K16" s="296">
        <f t="shared" si="1"/>
        <v>3.1</v>
      </c>
    </row>
    <row r="17" spans="1:11" ht="21.75" customHeight="1" thickBot="1">
      <c r="A17" s="39"/>
      <c r="B17" s="30" t="s">
        <v>204</v>
      </c>
      <c r="C17" s="298">
        <f>SUM('Récapitulatif des temps globaux'!$L$19-'Récapitulatif des temps globaux'!$M$19+'Récapitulatif des temps globaux'!$N$19)</f>
        <v>129.25</v>
      </c>
      <c r="D17" s="299">
        <f>'Récapitulatif des temps globaux'!$N$19</f>
        <v>65</v>
      </c>
      <c r="E17" s="300">
        <f>'Coût global en intrants'!$O$17</f>
        <v>0</v>
      </c>
      <c r="F17" s="300">
        <f>'Coûts de production en eau'!$K$18</f>
        <v>4.65</v>
      </c>
      <c r="G17" s="301" t="s">
        <v>82</v>
      </c>
      <c r="H17" s="475">
        <f>SUM('Alimentation élevages et Temps'!$J$18+'Alimentation élevages et Temps'!$J$51)</f>
        <v>0</v>
      </c>
      <c r="I17" s="301">
        <f>SUM('Dépenses en élevage'!$H$17-'Dépenses en élevage'!$E$17+'Dépenses en élevage'!$H$50-'Dépenses en élevage'!$E$50)</f>
        <v>0</v>
      </c>
      <c r="J17" s="298">
        <f t="shared" si="0"/>
        <v>133.9</v>
      </c>
      <c r="K17" s="299">
        <f t="shared" si="1"/>
        <v>69.65</v>
      </c>
    </row>
    <row r="18" spans="1:11" ht="21.75" customHeight="1">
      <c r="A18" s="453" t="s">
        <v>205</v>
      </c>
      <c r="B18" s="35" t="s">
        <v>206</v>
      </c>
      <c r="C18" s="295">
        <f>SUM('Récapitulatif des temps globaux'!$L$20-'Récapitulatif des temps globaux'!$M$20+'Récapitulatif des temps globaux'!$N$20)</f>
        <v>34.75</v>
      </c>
      <c r="D18" s="296">
        <f>'Récapitulatif des temps globaux'!$N$20</f>
        <v>0</v>
      </c>
      <c r="E18" s="297">
        <f>'Coût global en intrants'!$O$18</f>
        <v>0</v>
      </c>
      <c r="F18" s="297">
        <f>'Coûts de production en eau'!$K$19</f>
        <v>0</v>
      </c>
      <c r="G18" s="59" t="s">
        <v>82</v>
      </c>
      <c r="H18" s="474">
        <f>SUM('Alimentation élevages et Temps'!$J$19+'Alimentation élevages et Temps'!$J$52)</f>
        <v>45</v>
      </c>
      <c r="I18" s="59">
        <f>SUM('Dépenses en élevage'!$H$18-'Dépenses en élevage'!$E$18+'Dépenses en élevage'!$H$51-'Dépenses en élevage'!$E$51)</f>
        <v>0</v>
      </c>
      <c r="J18" s="295">
        <f t="shared" si="0"/>
        <v>79.75</v>
      </c>
      <c r="K18" s="296">
        <f t="shared" si="1"/>
        <v>45</v>
      </c>
    </row>
    <row r="19" spans="1:11" ht="21.75" customHeight="1" thickBot="1">
      <c r="A19" s="39"/>
      <c r="B19" s="30" t="s">
        <v>207</v>
      </c>
      <c r="C19" s="298">
        <f>SUM('Récapitulatif des temps globaux'!$L$21-'Récapitulatif des temps globaux'!$M$21+'Récapitulatif des temps globaux'!$N$21)</f>
        <v>106</v>
      </c>
      <c r="D19" s="299">
        <f>'Récapitulatif des temps globaux'!$N$21</f>
        <v>65</v>
      </c>
      <c r="E19" s="300">
        <f>'Coût global en intrants'!$O$19</f>
        <v>0</v>
      </c>
      <c r="F19" s="300">
        <f>'Coûts de production en eau'!$K$20</f>
        <v>0</v>
      </c>
      <c r="G19" s="301" t="s">
        <v>82</v>
      </c>
      <c r="H19" s="475">
        <f>SUM('Alimentation élevages et Temps'!$J$20+'Alimentation élevages et Temps'!$J$53)</f>
        <v>0</v>
      </c>
      <c r="I19" s="301">
        <f>SUM('Dépenses en élevage'!$H$19-'Dépenses en élevage'!$E$19+'Dépenses en élevage'!$H$52-'Dépenses en élevage'!$E$52)</f>
        <v>0</v>
      </c>
      <c r="J19" s="298">
        <f t="shared" si="0"/>
        <v>106</v>
      </c>
      <c r="K19" s="299">
        <f t="shared" si="1"/>
        <v>65</v>
      </c>
    </row>
    <row r="20" spans="1:11" ht="21.75" customHeight="1">
      <c r="A20" s="453" t="s">
        <v>209</v>
      </c>
      <c r="B20" s="35" t="s">
        <v>210</v>
      </c>
      <c r="C20" s="295">
        <f>SUM('Récapitulatif des temps globaux'!$L$22-'Récapitulatif des temps globaux'!$M$22+'Récapitulatif des temps globaux'!$N$22)</f>
        <v>109.25</v>
      </c>
      <c r="D20" s="296">
        <f>'Récapitulatif des temps globaux'!$N$22</f>
        <v>54</v>
      </c>
      <c r="E20" s="297">
        <f>'Coût global en intrants'!$O$20</f>
        <v>11</v>
      </c>
      <c r="F20" s="297">
        <f>'Coûts de production en eau'!$K$21</f>
        <v>0</v>
      </c>
      <c r="G20" s="59" t="s">
        <v>82</v>
      </c>
      <c r="H20" s="474">
        <f>SUM('Alimentation élevages et Temps'!$J$21+'Alimentation élevages et Temps'!$J$54)</f>
        <v>5</v>
      </c>
      <c r="I20" s="59">
        <f>SUM('Dépenses en élevage'!$H$20-'Dépenses en élevage'!$E$20+'Dépenses en élevage'!$H$53-'Dépenses en élevage'!$E$53)</f>
        <v>0</v>
      </c>
      <c r="J20" s="295">
        <f t="shared" si="0"/>
        <v>125.25</v>
      </c>
      <c r="K20" s="296">
        <f t="shared" si="1"/>
        <v>70</v>
      </c>
    </row>
    <row r="21" spans="1:11" ht="21.75" customHeight="1" thickBot="1">
      <c r="A21" s="453"/>
      <c r="B21" s="35" t="s">
        <v>211</v>
      </c>
      <c r="C21" s="295">
        <f>SUM('Récapitulatif des temps globaux'!$L$23-'Récapitulatif des temps globaux'!$M$23+'Récapitulatif des temps globaux'!$N$23)</f>
        <v>174.25</v>
      </c>
      <c r="D21" s="296">
        <f>'Récapitulatif des temps globaux'!$N$23</f>
        <v>131</v>
      </c>
      <c r="E21" s="297">
        <f>'Coût global en intrants'!$O$21</f>
        <v>70</v>
      </c>
      <c r="F21" s="297">
        <f>'Coûts de production en eau'!$K$22</f>
        <v>3.1</v>
      </c>
      <c r="G21" s="59" t="s">
        <v>82</v>
      </c>
      <c r="H21" s="474">
        <f>SUM('Alimentation élevages et Temps'!$J$22+'Alimentation élevages et Temps'!$J$55)</f>
        <v>0</v>
      </c>
      <c r="I21" s="59">
        <f>SUM('Dépenses en élevage'!$H$21-'Dépenses en élevage'!$E$21+'Dépenses en élevage'!$H$54-'Dépenses en élevage'!$E$54)</f>
        <v>0</v>
      </c>
      <c r="J21" s="295">
        <f t="shared" si="0"/>
        <v>247.35</v>
      </c>
      <c r="K21" s="296">
        <f t="shared" si="1"/>
        <v>204.1</v>
      </c>
    </row>
    <row r="22" spans="1:11" ht="21.75" customHeight="1">
      <c r="A22" s="439" t="s">
        <v>212</v>
      </c>
      <c r="B22" s="25" t="s">
        <v>213</v>
      </c>
      <c r="C22" s="302">
        <f>SUM('Récapitulatif des temps globaux'!$L$24-'Récapitulatif des temps globaux'!$M$24+'Récapitulatif des temps globaux'!$N$24)</f>
        <v>60.25</v>
      </c>
      <c r="D22" s="303">
        <f>'Récapitulatif des temps globaux'!$N$24</f>
        <v>0</v>
      </c>
      <c r="E22" s="304">
        <f>'Coût global en intrants'!$O$22</f>
        <v>18</v>
      </c>
      <c r="F22" s="304">
        <f>'Coûts de production en eau'!$K$23</f>
        <v>60</v>
      </c>
      <c r="G22" s="305" t="s">
        <v>82</v>
      </c>
      <c r="H22" s="477">
        <f>SUM('Alimentation élevages et Temps'!$J$23+'Alimentation élevages et Temps'!$J$56)</f>
        <v>10.5</v>
      </c>
      <c r="I22" s="305">
        <f>SUM('Dépenses en élevage'!$H$22-'Dépenses en élevage'!$E$22+'Dépenses en élevage'!$H$55-'Dépenses en élevage'!$E$55)</f>
        <v>0</v>
      </c>
      <c r="J22" s="302">
        <f t="shared" si="0"/>
        <v>148.75</v>
      </c>
      <c r="K22" s="303">
        <f t="shared" si="1"/>
        <v>88.5</v>
      </c>
    </row>
    <row r="23" spans="1:11" ht="21.75" customHeight="1" thickBot="1">
      <c r="A23" s="453"/>
      <c r="B23" s="35" t="s">
        <v>214</v>
      </c>
      <c r="C23" s="295">
        <f>SUM('Récapitulatif des temps globaux'!$L$25-'Récapitulatif des temps globaux'!$M$25+'Récapitulatif des temps globaux'!$N$25)</f>
        <v>103.75</v>
      </c>
      <c r="D23" s="296">
        <f>'Récapitulatif des temps globaux'!$N$25</f>
        <v>65</v>
      </c>
      <c r="E23" s="297">
        <f>'Coût global en intrants'!$O$23</f>
        <v>2.55</v>
      </c>
      <c r="F23" s="297">
        <f>'Coûts de production en eau'!$K$24</f>
        <v>91.55</v>
      </c>
      <c r="G23" s="59" t="s">
        <v>82</v>
      </c>
      <c r="H23" s="474">
        <f>SUM('Alimentation élevages et Temps'!$J$24+'Alimentation élevages et Temps'!$J$57)</f>
        <v>0</v>
      </c>
      <c r="I23" s="59">
        <f>SUM('Dépenses en élevage'!$H$23-'Dépenses en élevage'!$E$23+'Dépenses en élevage'!$H$56-'Dépenses en élevage'!$E$56)</f>
        <v>0</v>
      </c>
      <c r="J23" s="295">
        <f t="shared" si="0"/>
        <v>197.85</v>
      </c>
      <c r="K23" s="296">
        <f t="shared" si="1"/>
        <v>159.1</v>
      </c>
    </row>
    <row r="24" spans="1:11" ht="21.75" customHeight="1">
      <c r="A24" s="439" t="s">
        <v>215</v>
      </c>
      <c r="B24" s="25" t="s">
        <v>216</v>
      </c>
      <c r="C24" s="302">
        <f>SUM('Récapitulatif des temps globaux'!$L$26-'Récapitulatif des temps globaux'!$M$26+'Récapitulatif des temps globaux'!$N$26)</f>
        <v>51</v>
      </c>
      <c r="D24" s="303">
        <f>'Récapitulatif des temps globaux'!$N$26</f>
        <v>0</v>
      </c>
      <c r="E24" s="304">
        <f>'Coût global en intrants'!$O$24</f>
        <v>21</v>
      </c>
      <c r="F24" s="304">
        <f>'Coûts de production en eau'!$K$25</f>
        <v>0</v>
      </c>
      <c r="G24" s="305">
        <v>34.05</v>
      </c>
      <c r="H24" s="477">
        <f>SUM('Alimentation élevages et Temps'!$J$25+'Alimentation élevages et Temps'!$J$58)</f>
        <v>16.5</v>
      </c>
      <c r="I24" s="305">
        <f>SUM('Dépenses en élevage'!$H$24-'Dépenses en élevage'!$E$24+'Dépenses en élevage'!$H$57-'Dépenses en élevage'!$E$57)</f>
        <v>0</v>
      </c>
      <c r="J24" s="302">
        <f t="shared" si="0"/>
        <v>122.55</v>
      </c>
      <c r="K24" s="303">
        <f t="shared" si="1"/>
        <v>71.55</v>
      </c>
    </row>
    <row r="25" spans="1:11" ht="21.75" customHeight="1" thickBot="1">
      <c r="A25" s="453"/>
      <c r="B25" s="35" t="s">
        <v>217</v>
      </c>
      <c r="C25" s="295">
        <f>SUM('Récapitulatif des temps globaux'!$L$27-'Récapitulatif des temps globaux'!$M$27+'Récapitulatif des temps globaux'!$N$27)</f>
        <v>94.75</v>
      </c>
      <c r="D25" s="296">
        <f>'Récapitulatif des temps globaux'!$N$27</f>
        <v>65</v>
      </c>
      <c r="E25" s="297">
        <f>'Coût global en intrants'!$O$25</f>
        <v>0</v>
      </c>
      <c r="F25" s="297">
        <f>'Coûts de production en eau'!$K$26</f>
        <v>0</v>
      </c>
      <c r="G25" s="59">
        <v>102</v>
      </c>
      <c r="H25" s="474">
        <f>SUM('Alimentation élevages et Temps'!$J$26+'Alimentation élevages et Temps'!$J$59)</f>
        <v>0</v>
      </c>
      <c r="I25" s="59">
        <f>SUM('Dépenses en élevage'!$H$25-'Dépenses en élevage'!$E$25+'Dépenses en élevage'!$H$58-'Dépenses en élevage'!$E$58)</f>
        <v>0</v>
      </c>
      <c r="J25" s="295">
        <f t="shared" si="0"/>
        <v>196.75</v>
      </c>
      <c r="K25" s="296">
        <f t="shared" si="1"/>
        <v>167</v>
      </c>
    </row>
    <row r="26" spans="1:11" ht="21.75" customHeight="1">
      <c r="A26" s="439" t="s">
        <v>218</v>
      </c>
      <c r="B26" s="25" t="s">
        <v>219</v>
      </c>
      <c r="C26" s="302">
        <f>SUM('Récapitulatif des temps globaux'!$L$28-'Récapitulatif des temps globaux'!$M$28+'Récapitulatif des temps globaux'!$N$28)</f>
        <v>3.75</v>
      </c>
      <c r="D26" s="303">
        <f>'Récapitulatif des temps globaux'!$N$28</f>
        <v>0</v>
      </c>
      <c r="E26" s="304">
        <f>'Coût global en intrants'!$O$26</f>
        <v>0</v>
      </c>
      <c r="F26" s="304">
        <f>'Coûts de production en eau'!$K$27</f>
        <v>3.1</v>
      </c>
      <c r="G26" s="305" t="s">
        <v>82</v>
      </c>
      <c r="H26" s="477">
        <f>SUM('Alimentation élevages et Temps'!$J$27+'Alimentation élevages et Temps'!$J$60)</f>
        <v>6</v>
      </c>
      <c r="I26" s="305">
        <f>SUM('Dépenses en élevage'!$H$26-'Dépenses en élevage'!$E$26+'Dépenses en élevage'!$H$59-'Dépenses en élevage'!$E$59)</f>
        <v>0</v>
      </c>
      <c r="J26" s="302">
        <f t="shared" si="0"/>
        <v>12.85</v>
      </c>
      <c r="K26" s="303">
        <f t="shared" si="1"/>
        <v>9.1</v>
      </c>
    </row>
    <row r="27" spans="1:11" ht="21.75" customHeight="1">
      <c r="A27" s="453"/>
      <c r="B27" s="35" t="s">
        <v>220</v>
      </c>
      <c r="C27" s="295">
        <f>SUM('Récapitulatif des temps globaux'!$L$29-'Récapitulatif des temps globaux'!$M$29+'Récapitulatif des temps globaux'!$N$29)</f>
        <v>213.25</v>
      </c>
      <c r="D27" s="296">
        <f>'Récapitulatif des temps globaux'!$N$29</f>
        <v>161</v>
      </c>
      <c r="E27" s="297">
        <f>'Coût global en intrants'!$O$27</f>
        <v>0</v>
      </c>
      <c r="F27" s="297">
        <f>'Coûts de production en eau'!$K$28</f>
        <v>0</v>
      </c>
      <c r="G27" s="59">
        <v>237.4</v>
      </c>
      <c r="H27" s="474">
        <f>SUM('Alimentation élevages et Temps'!$J$28+'Alimentation élevages et Temps'!$J$61)</f>
        <v>10.5</v>
      </c>
      <c r="I27" s="59">
        <f>SUM('Dépenses en élevage'!$H$27-'Dépenses en élevage'!$E$27+'Dépenses en élevage'!$H$60-'Dépenses en élevage'!$E$60)</f>
        <v>10</v>
      </c>
      <c r="J27" s="295">
        <f t="shared" si="0"/>
        <v>471.15</v>
      </c>
      <c r="K27" s="296">
        <f t="shared" si="1"/>
        <v>418.9</v>
      </c>
    </row>
    <row r="28" spans="1:11" ht="21.75" customHeight="1" thickBot="1">
      <c r="A28" s="39"/>
      <c r="B28" s="30" t="s">
        <v>221</v>
      </c>
      <c r="C28" s="298">
        <f>SUM('Récapitulatif des temps globaux'!$L$30-'Récapitulatif des temps globaux'!$M$30+'Récapitulatif des temps globaux'!$N$30)</f>
        <v>19.25</v>
      </c>
      <c r="D28" s="299">
        <f>'Récapitulatif des temps globaux'!$N$30</f>
        <v>0</v>
      </c>
      <c r="E28" s="300">
        <f>'Coût global en intrants'!$O$28</f>
        <v>0</v>
      </c>
      <c r="F28" s="300">
        <f>'Coûts de production en eau'!$K$29</f>
        <v>1.55</v>
      </c>
      <c r="G28" s="301">
        <v>60.2</v>
      </c>
      <c r="H28" s="475">
        <f>SUM('Alimentation élevages et Temps'!$J$29+'Alimentation élevages et Temps'!$J$62)</f>
        <v>16.5</v>
      </c>
      <c r="I28" s="301">
        <f>SUM('Dépenses en élevage'!$H$28-'Dépenses en élevage'!$E$28+'Dépenses en élevage'!$H$61-'Dépenses en élevage'!$E$61)</f>
        <v>5</v>
      </c>
      <c r="J28" s="298">
        <f t="shared" si="0"/>
        <v>102.5</v>
      </c>
      <c r="K28" s="299">
        <f t="shared" si="1"/>
        <v>83.25</v>
      </c>
    </row>
    <row r="29" spans="1:11" ht="21.75" customHeight="1">
      <c r="A29" s="453" t="s">
        <v>222</v>
      </c>
      <c r="B29" s="35" t="s">
        <v>223</v>
      </c>
      <c r="C29" s="295">
        <f>SUM('Récapitulatif des temps globaux'!$L$31-'Récapitulatif des temps globaux'!$M$31+'Récapitulatif des temps globaux'!$N$31)</f>
        <v>140.75</v>
      </c>
      <c r="D29" s="296">
        <f>'Récapitulatif des temps globaux'!$N$31</f>
        <v>97</v>
      </c>
      <c r="E29" s="297">
        <f>'Coût global en intrants'!$O$29</f>
        <v>0</v>
      </c>
      <c r="F29" s="297">
        <f>'Coûts de production en eau'!$K$30</f>
        <v>3.1</v>
      </c>
      <c r="G29" s="59">
        <v>50.25</v>
      </c>
      <c r="H29" s="474">
        <f>SUM('Alimentation élevages et Temps'!$J$30+'Alimentation élevages et Temps'!$J$63)</f>
        <v>16.5</v>
      </c>
      <c r="I29" s="59">
        <f>SUM('Dépenses en élevage'!$H$29-'Dépenses en élevage'!$E$29+'Dépenses en élevage'!$H$62-'Dépenses en élevage'!$E$62)</f>
        <v>0</v>
      </c>
      <c r="J29" s="295">
        <f t="shared" si="0"/>
        <v>210.6</v>
      </c>
      <c r="K29" s="296">
        <f t="shared" si="1"/>
        <v>166.85</v>
      </c>
    </row>
    <row r="30" spans="1:11" ht="21.75" customHeight="1" thickBot="1">
      <c r="A30" s="39"/>
      <c r="B30" s="30" t="s">
        <v>224</v>
      </c>
      <c r="C30" s="298">
        <f>SUM('Récapitulatif des temps globaux'!$L$32-'Récapitulatif des temps globaux'!$M$32+'Récapitulatif des temps globaux'!$N$32)</f>
        <v>51.75</v>
      </c>
      <c r="D30" s="299">
        <f>'Récapitulatif des temps globaux'!$N$32</f>
        <v>10.5</v>
      </c>
      <c r="E30" s="300">
        <f>'Coût global en intrants'!$O$30</f>
        <v>10.5</v>
      </c>
      <c r="F30" s="300">
        <f>'Coûts de production en eau'!$K$31</f>
        <v>0</v>
      </c>
      <c r="G30" s="301">
        <v>132.5</v>
      </c>
      <c r="H30" s="475">
        <f>SUM('Alimentation élevages et Temps'!$J$31+'Alimentation élevages et Temps'!$J$64)</f>
        <v>39.4</v>
      </c>
      <c r="I30" s="301">
        <f>SUM('Dépenses en élevage'!$H$30-'Dépenses en élevage'!$E$30+'Dépenses en élevage'!$H$63-'Dépenses en élevage'!$E$63)</f>
        <v>0</v>
      </c>
      <c r="J30" s="298">
        <f t="shared" si="0"/>
        <v>234.15</v>
      </c>
      <c r="K30" s="299">
        <f t="shared" si="1"/>
        <v>192.9</v>
      </c>
    </row>
    <row r="31" spans="1:11" ht="21.75" customHeight="1" thickBot="1">
      <c r="A31" s="39" t="s">
        <v>182</v>
      </c>
      <c r="B31" s="306"/>
      <c r="C31" s="298">
        <f aca="true" t="shared" si="2" ref="C31:I31">SUM(C5:C30)</f>
        <v>3221</v>
      </c>
      <c r="D31" s="300">
        <f t="shared" si="2"/>
        <v>1411.5</v>
      </c>
      <c r="E31" s="298">
        <f t="shared" si="2"/>
        <v>393.45</v>
      </c>
      <c r="F31" s="300">
        <f t="shared" si="2"/>
        <v>334.0900000000001</v>
      </c>
      <c r="G31" s="300">
        <f t="shared" si="2"/>
        <v>937.2750000000001</v>
      </c>
      <c r="H31" s="298">
        <f t="shared" si="2"/>
        <v>712.7499999999999</v>
      </c>
      <c r="I31" s="300">
        <f t="shared" si="2"/>
        <v>960.6</v>
      </c>
      <c r="J31" s="298">
        <f t="shared" si="0"/>
        <v>6559.165000000001</v>
      </c>
      <c r="K31" s="299">
        <f t="shared" si="1"/>
        <v>4749.665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2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14" width="10.00390625" style="309" customWidth="1"/>
    <col min="15" max="16384" width="12.75390625" style="309" customWidth="1"/>
  </cols>
  <sheetData>
    <row r="1" spans="1:10" ht="21.75" customHeight="1">
      <c r="A1" s="307" t="s">
        <v>169</v>
      </c>
      <c r="B1" s="308"/>
      <c r="C1" s="308"/>
      <c r="E1" s="310"/>
      <c r="F1" s="311"/>
      <c r="G1" s="311"/>
      <c r="H1" s="311" t="s">
        <v>161</v>
      </c>
      <c r="I1" s="311"/>
      <c r="J1" s="311"/>
    </row>
    <row r="2" spans="1:10" ht="21.75" customHeight="1">
      <c r="A2" s="312" t="s">
        <v>171</v>
      </c>
      <c r="B2" s="308"/>
      <c r="C2" s="308"/>
      <c r="E2" s="310"/>
      <c r="F2" s="311"/>
      <c r="G2" s="311"/>
      <c r="H2" s="311" t="s">
        <v>162</v>
      </c>
      <c r="I2" s="311"/>
      <c r="J2" s="311"/>
    </row>
    <row r="3" spans="1:11" ht="21.75" customHeight="1" thickBo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13"/>
    </row>
    <row r="4" spans="1:14" ht="18.75" customHeight="1">
      <c r="A4" s="314"/>
      <c r="B4" s="315"/>
      <c r="C4" s="316" t="s">
        <v>41</v>
      </c>
      <c r="D4" s="317"/>
      <c r="E4" s="318"/>
      <c r="F4" s="319" t="s">
        <v>43</v>
      </c>
      <c r="G4" s="317"/>
      <c r="H4" s="317"/>
      <c r="I4" s="317"/>
      <c r="J4" s="317"/>
      <c r="K4" s="317"/>
      <c r="L4" s="320" t="s">
        <v>163</v>
      </c>
      <c r="M4" s="321"/>
      <c r="N4" s="318"/>
    </row>
    <row r="5" spans="1:14" ht="15.75" customHeight="1">
      <c r="A5" s="322"/>
      <c r="B5" s="323"/>
      <c r="C5" s="324" t="s">
        <v>164</v>
      </c>
      <c r="D5" s="325"/>
      <c r="E5" s="326"/>
      <c r="F5" s="327" t="s">
        <v>165</v>
      </c>
      <c r="G5" s="328"/>
      <c r="H5" s="329"/>
      <c r="I5" s="327" t="s">
        <v>166</v>
      </c>
      <c r="J5" s="328"/>
      <c r="K5" s="328"/>
      <c r="L5" s="324" t="s">
        <v>167</v>
      </c>
      <c r="M5" s="325"/>
      <c r="N5" s="326"/>
    </row>
    <row r="6" spans="1:14" ht="19.5" customHeight="1">
      <c r="A6" s="322" t="s">
        <v>174</v>
      </c>
      <c r="B6" s="323" t="s">
        <v>175</v>
      </c>
      <c r="C6" s="330" t="s">
        <v>257</v>
      </c>
      <c r="D6" s="331"/>
      <c r="E6" s="332" t="s">
        <v>240</v>
      </c>
      <c r="F6" s="327" t="s">
        <v>257</v>
      </c>
      <c r="G6" s="328"/>
      <c r="H6" s="333" t="s">
        <v>240</v>
      </c>
      <c r="I6" s="327" t="s">
        <v>257</v>
      </c>
      <c r="J6" s="328"/>
      <c r="K6" s="334" t="s">
        <v>240</v>
      </c>
      <c r="L6" s="330" t="s">
        <v>257</v>
      </c>
      <c r="M6" s="335"/>
      <c r="N6" s="332" t="s">
        <v>240</v>
      </c>
    </row>
    <row r="7" spans="1:14" ht="27" customHeight="1" thickBot="1">
      <c r="A7" s="336"/>
      <c r="B7" s="337"/>
      <c r="C7" s="338" t="s">
        <v>262</v>
      </c>
      <c r="D7" s="339" t="s">
        <v>263</v>
      </c>
      <c r="E7" s="340" t="s">
        <v>264</v>
      </c>
      <c r="F7" s="341" t="s">
        <v>262</v>
      </c>
      <c r="G7" s="342" t="s">
        <v>263</v>
      </c>
      <c r="H7" s="340" t="s">
        <v>264</v>
      </c>
      <c r="I7" s="341" t="s">
        <v>168</v>
      </c>
      <c r="J7" s="342" t="s">
        <v>263</v>
      </c>
      <c r="K7" s="343" t="s">
        <v>264</v>
      </c>
      <c r="L7" s="338" t="s">
        <v>262</v>
      </c>
      <c r="M7" s="342" t="s">
        <v>263</v>
      </c>
      <c r="N7" s="340" t="s">
        <v>264</v>
      </c>
    </row>
    <row r="8" spans="1:14" ht="21.75" customHeight="1">
      <c r="A8" s="344" t="s">
        <v>186</v>
      </c>
      <c r="B8" s="345" t="s">
        <v>187</v>
      </c>
      <c r="C8" s="346">
        <f>'Récapitulatif des récoltes'!C6</f>
        <v>13.14</v>
      </c>
      <c r="D8" s="347">
        <f>'Récapitulatif des récoltes'!$D$6</f>
        <v>0</v>
      </c>
      <c r="E8" s="348">
        <f>'Récapitulatif des récoltes'!$E$6</f>
        <v>0</v>
      </c>
      <c r="F8" s="349">
        <f>'Production du lait'!$J$6</f>
        <v>0</v>
      </c>
      <c r="G8" s="349">
        <f>'Production du lait'!$E$6</f>
        <v>0</v>
      </c>
      <c r="H8" s="348">
        <f>'Production du lait'!$I$6</f>
        <v>0</v>
      </c>
      <c r="I8" s="349">
        <f>'Mouvements des troupeaux'!$Q$5</f>
        <v>0</v>
      </c>
      <c r="J8" s="349">
        <f>'Mouvements des troupeaux'!$R$5</f>
        <v>0</v>
      </c>
      <c r="K8" s="349">
        <f>'Mouvements des troupeaux'!$E$5</f>
        <v>0</v>
      </c>
      <c r="L8" s="346">
        <f aca="true" t="shared" si="0" ref="L8:N33">SUM(I8,F8,C8)</f>
        <v>13.14</v>
      </c>
      <c r="M8" s="349">
        <f t="shared" si="0"/>
        <v>0</v>
      </c>
      <c r="N8" s="348">
        <f t="shared" si="0"/>
        <v>0</v>
      </c>
    </row>
    <row r="9" spans="1:14" ht="21.75" customHeight="1" thickBot="1">
      <c r="A9" s="350"/>
      <c r="B9" s="351" t="s">
        <v>188</v>
      </c>
      <c r="C9" s="352">
        <f>'Récapitulatif des récoltes'!$C$7</f>
        <v>0.64</v>
      </c>
      <c r="D9" s="353">
        <f>'Récapitulatif des récoltes'!$D$7</f>
        <v>0</v>
      </c>
      <c r="E9" s="354">
        <f>'Récapitulatif des récoltes'!$E$7</f>
        <v>0</v>
      </c>
      <c r="F9" s="355">
        <f>'Production du lait'!$J$7</f>
        <v>0</v>
      </c>
      <c r="G9" s="355">
        <f>'Production du lait'!$E$7</f>
        <v>0</v>
      </c>
      <c r="H9" s="354">
        <f>'Production du lait'!$I$7</f>
        <v>0</v>
      </c>
      <c r="I9" s="355">
        <f>'Mouvements des troupeaux'!$Q$6</f>
        <v>0</v>
      </c>
      <c r="J9" s="355">
        <f>'Mouvements des troupeaux'!$R$6</f>
        <v>0</v>
      </c>
      <c r="K9" s="355">
        <f>'Mouvements des troupeaux'!$E$6</f>
        <v>0</v>
      </c>
      <c r="L9" s="352">
        <f t="shared" si="0"/>
        <v>0.64</v>
      </c>
      <c r="M9" s="355">
        <f t="shared" si="0"/>
        <v>0</v>
      </c>
      <c r="N9" s="354">
        <f t="shared" si="0"/>
        <v>0</v>
      </c>
    </row>
    <row r="10" spans="1:14" ht="21.75" customHeight="1">
      <c r="A10" s="356" t="s">
        <v>189</v>
      </c>
      <c r="B10" s="357" t="s">
        <v>190</v>
      </c>
      <c r="C10" s="346">
        <f>'Récapitulatif des récoltes'!$C$8</f>
        <v>0.64</v>
      </c>
      <c r="D10" s="347">
        <f>'Récapitulatif des récoltes'!$D$8</f>
        <v>0</v>
      </c>
      <c r="E10" s="348">
        <f>'Récapitulatif des récoltes'!$E$8</f>
        <v>0</v>
      </c>
      <c r="F10" s="349">
        <f>'Production du lait'!$J$8</f>
        <v>0</v>
      </c>
      <c r="G10" s="349">
        <f>'Production du lait'!$E$8</f>
        <v>0</v>
      </c>
      <c r="H10" s="348">
        <f>'Production du lait'!$I$8</f>
        <v>0</v>
      </c>
      <c r="I10" s="349">
        <f>'Mouvements des troupeaux'!$Q$7</f>
        <v>0</v>
      </c>
      <c r="J10" s="349">
        <f>'Mouvements des troupeaux'!$R$7</f>
        <v>0</v>
      </c>
      <c r="K10" s="349">
        <f>'Mouvements des troupeaux'!$E$7</f>
        <v>0</v>
      </c>
      <c r="L10" s="346">
        <f t="shared" si="0"/>
        <v>0.64</v>
      </c>
      <c r="M10" s="349">
        <f t="shared" si="0"/>
        <v>0</v>
      </c>
      <c r="N10" s="348">
        <f t="shared" si="0"/>
        <v>0</v>
      </c>
    </row>
    <row r="11" spans="1:14" ht="21.75" customHeight="1" thickBot="1">
      <c r="A11" s="350"/>
      <c r="B11" s="351" t="s">
        <v>191</v>
      </c>
      <c r="C11" s="352">
        <f>'Récapitulatif des récoltes'!$C$9</f>
        <v>26</v>
      </c>
      <c r="D11" s="353">
        <f>'Récapitulatif des récoltes'!$D$9</f>
        <v>0</v>
      </c>
      <c r="E11" s="354">
        <f>'Récapitulatif des récoltes'!$E$9</f>
        <v>8</v>
      </c>
      <c r="F11" s="355">
        <f>'Production du lait'!$J$9</f>
        <v>0</v>
      </c>
      <c r="G11" s="355">
        <f>'Production du lait'!$E$9</f>
        <v>0</v>
      </c>
      <c r="H11" s="354">
        <f>'Production du lait'!$I$9</f>
        <v>0</v>
      </c>
      <c r="I11" s="355">
        <f>'Mouvements des troupeaux'!$Q$8</f>
        <v>-200</v>
      </c>
      <c r="J11" s="355">
        <f>'Mouvements des troupeaux'!$R$8</f>
        <v>0</v>
      </c>
      <c r="K11" s="355">
        <f>'Mouvements des troupeaux'!$E$8</f>
        <v>0</v>
      </c>
      <c r="L11" s="352">
        <f t="shared" si="0"/>
        <v>-174</v>
      </c>
      <c r="M11" s="355">
        <f t="shared" si="0"/>
        <v>0</v>
      </c>
      <c r="N11" s="354">
        <f t="shared" si="0"/>
        <v>8</v>
      </c>
    </row>
    <row r="12" spans="1:14" ht="21.75" customHeight="1">
      <c r="A12" s="356" t="s">
        <v>192</v>
      </c>
      <c r="B12" s="357" t="s">
        <v>193</v>
      </c>
      <c r="C12" s="346">
        <f>'Récapitulatif des récoltes'!$C$10</f>
        <v>0.64</v>
      </c>
      <c r="D12" s="347">
        <f>'Récapitulatif des récoltes'!$D$10</f>
        <v>0</v>
      </c>
      <c r="E12" s="348">
        <f>'Récapitulatif des récoltes'!$E$10</f>
        <v>0</v>
      </c>
      <c r="F12" s="349">
        <f>'Production du lait'!$J$10</f>
        <v>0</v>
      </c>
      <c r="G12" s="349">
        <f>'Production du lait'!$E$10</f>
        <v>0</v>
      </c>
      <c r="H12" s="348">
        <f>'Production du lait'!$I$10</f>
        <v>0</v>
      </c>
      <c r="I12" s="349">
        <f>'Mouvements des troupeaux'!$Q$9</f>
        <v>0</v>
      </c>
      <c r="J12" s="349">
        <f>'Mouvements des troupeaux'!$R$9</f>
        <v>0</v>
      </c>
      <c r="K12" s="349">
        <f>'Mouvements des troupeaux'!$E$9</f>
        <v>0</v>
      </c>
      <c r="L12" s="346">
        <f t="shared" si="0"/>
        <v>0.64</v>
      </c>
      <c r="M12" s="349">
        <f t="shared" si="0"/>
        <v>0</v>
      </c>
      <c r="N12" s="348">
        <f t="shared" si="0"/>
        <v>0</v>
      </c>
    </row>
    <row r="13" spans="1:14" ht="21.75" customHeight="1" thickBot="1">
      <c r="A13" s="356"/>
      <c r="B13" s="357" t="s">
        <v>194</v>
      </c>
      <c r="C13" s="346">
        <f>'Récapitulatif des récoltes'!$C$11</f>
        <v>32.14</v>
      </c>
      <c r="D13" s="347">
        <f>'Récapitulatif des récoltes'!$D$11</f>
        <v>0</v>
      </c>
      <c r="E13" s="348">
        <f>'Récapitulatif des récoltes'!$E$11</f>
        <v>0</v>
      </c>
      <c r="F13" s="349">
        <f>'Production du lait'!$J$11</f>
        <v>0</v>
      </c>
      <c r="G13" s="349">
        <f>'Production du lait'!$E$11</f>
        <v>0</v>
      </c>
      <c r="H13" s="348">
        <f>'Production du lait'!$I$11</f>
        <v>0</v>
      </c>
      <c r="I13" s="349">
        <f>'Mouvements des troupeaux'!$Q$10</f>
        <v>0</v>
      </c>
      <c r="J13" s="349">
        <f>'Mouvements des troupeaux'!$R$10</f>
        <v>0</v>
      </c>
      <c r="K13" s="349">
        <f>'Mouvements des troupeaux'!$E$10</f>
        <v>0</v>
      </c>
      <c r="L13" s="346">
        <f t="shared" si="0"/>
        <v>32.14</v>
      </c>
      <c r="M13" s="349">
        <f t="shared" si="0"/>
        <v>0</v>
      </c>
      <c r="N13" s="348">
        <f t="shared" si="0"/>
        <v>0</v>
      </c>
    </row>
    <row r="14" spans="1:14" ht="21.75" customHeight="1">
      <c r="A14" s="344" t="s">
        <v>195</v>
      </c>
      <c r="B14" s="358" t="s">
        <v>196</v>
      </c>
      <c r="C14" s="359">
        <f>'Récapitulatif des récoltes'!$C$12</f>
        <v>72.94</v>
      </c>
      <c r="D14" s="360">
        <f>'Récapitulatif des récoltes'!$D$12</f>
        <v>0</v>
      </c>
      <c r="E14" s="361">
        <f>'Récapitulatif des récoltes'!$E$12</f>
        <v>67.8</v>
      </c>
      <c r="F14" s="362">
        <f>'Production du lait'!$J$12</f>
        <v>0</v>
      </c>
      <c r="G14" s="362">
        <f>'Production du lait'!$E$12</f>
        <v>0</v>
      </c>
      <c r="H14" s="361">
        <f>'Production du lait'!$I$12</f>
        <v>0</v>
      </c>
      <c r="I14" s="362">
        <f>'Mouvements des troupeaux'!$Q$11</f>
        <v>0</v>
      </c>
      <c r="J14" s="362">
        <f>'Mouvements des troupeaux'!$R$11</f>
        <v>0</v>
      </c>
      <c r="K14" s="362">
        <f>'Mouvements des troupeaux'!$E$11</f>
        <v>0</v>
      </c>
      <c r="L14" s="359">
        <f t="shared" si="0"/>
        <v>72.94</v>
      </c>
      <c r="M14" s="362">
        <f t="shared" si="0"/>
        <v>0</v>
      </c>
      <c r="N14" s="361">
        <f t="shared" si="0"/>
        <v>67.8</v>
      </c>
    </row>
    <row r="15" spans="1:14" ht="21.75" customHeight="1" thickBot="1">
      <c r="A15" s="356"/>
      <c r="B15" s="357" t="s">
        <v>197</v>
      </c>
      <c r="C15" s="346">
        <f>'Récapitulatif des récoltes'!$C$13</f>
        <v>33.086</v>
      </c>
      <c r="D15" s="347">
        <f>'Récapitulatif des récoltes'!$D$13</f>
        <v>0</v>
      </c>
      <c r="E15" s="348">
        <f>'Récapitulatif des récoltes'!$E$13</f>
        <v>14.4</v>
      </c>
      <c r="F15" s="349">
        <f>'Production du lait'!$J$13</f>
        <v>0</v>
      </c>
      <c r="G15" s="349">
        <f>'Production du lait'!$E$13</f>
        <v>0</v>
      </c>
      <c r="H15" s="348">
        <f>'Production du lait'!$I$13</f>
        <v>0</v>
      </c>
      <c r="I15" s="349">
        <f>'Mouvements des troupeaux'!$Q$12</f>
        <v>0</v>
      </c>
      <c r="J15" s="349">
        <f>'Mouvements des troupeaux'!$R$12</f>
        <v>0</v>
      </c>
      <c r="K15" s="349">
        <f>'Mouvements des troupeaux'!$E$12</f>
        <v>0</v>
      </c>
      <c r="L15" s="346">
        <f t="shared" si="0"/>
        <v>33.086</v>
      </c>
      <c r="M15" s="349">
        <f t="shared" si="0"/>
        <v>0</v>
      </c>
      <c r="N15" s="348">
        <f t="shared" si="0"/>
        <v>14.4</v>
      </c>
    </row>
    <row r="16" spans="1:14" ht="21.75" customHeight="1">
      <c r="A16" s="344" t="s">
        <v>198</v>
      </c>
      <c r="B16" s="358" t="s">
        <v>199</v>
      </c>
      <c r="C16" s="359">
        <f>'Récapitulatif des récoltes'!$C$14</f>
        <v>25.24</v>
      </c>
      <c r="D16" s="360">
        <f>'Récapitulatif des récoltes'!$D$14</f>
        <v>0</v>
      </c>
      <c r="E16" s="361">
        <f>'Récapitulatif des récoltes'!$E$14</f>
        <v>0</v>
      </c>
      <c r="F16" s="362">
        <f>'Production du lait'!$J$14</f>
        <v>0</v>
      </c>
      <c r="G16" s="362">
        <f>'Production du lait'!$E$14</f>
        <v>0</v>
      </c>
      <c r="H16" s="361">
        <f>'Production du lait'!$I$14</f>
        <v>0</v>
      </c>
      <c r="I16" s="362">
        <f>'Mouvements des troupeaux'!$Q$13</f>
        <v>0</v>
      </c>
      <c r="J16" s="362">
        <f>'Mouvements des troupeaux'!$R$13</f>
        <v>0</v>
      </c>
      <c r="K16" s="362">
        <f>'Mouvements des troupeaux'!$E$13</f>
        <v>0</v>
      </c>
      <c r="L16" s="359">
        <f t="shared" si="0"/>
        <v>25.24</v>
      </c>
      <c r="M16" s="362">
        <f t="shared" si="0"/>
        <v>0</v>
      </c>
      <c r="N16" s="361">
        <f t="shared" si="0"/>
        <v>0</v>
      </c>
    </row>
    <row r="17" spans="1:14" ht="21.75" customHeight="1" thickBot="1">
      <c r="A17" s="356"/>
      <c r="B17" s="357" t="s">
        <v>200</v>
      </c>
      <c r="C17" s="346">
        <f>'Récapitulatif des récoltes'!$C$15</f>
        <v>9.44</v>
      </c>
      <c r="D17" s="347">
        <f>'Récapitulatif des récoltes'!$D$15</f>
        <v>0</v>
      </c>
      <c r="E17" s="348">
        <f>'Récapitulatif des récoltes'!$E$15</f>
        <v>0</v>
      </c>
      <c r="F17" s="349">
        <f>'Production du lait'!$J$15</f>
        <v>0</v>
      </c>
      <c r="G17" s="349">
        <f>'Production du lait'!$E$15</f>
        <v>0</v>
      </c>
      <c r="H17" s="348">
        <f>'Production du lait'!$I$15</f>
        <v>0</v>
      </c>
      <c r="I17" s="349">
        <f>'Mouvements des troupeaux'!$Q$14</f>
        <v>0</v>
      </c>
      <c r="J17" s="349">
        <f>'Mouvements des troupeaux'!$R$14</f>
        <v>0</v>
      </c>
      <c r="K17" s="349">
        <f>'Mouvements des troupeaux'!$E$14</f>
        <v>0</v>
      </c>
      <c r="L17" s="346">
        <f t="shared" si="0"/>
        <v>9.44</v>
      </c>
      <c r="M17" s="349">
        <f t="shared" si="0"/>
        <v>0</v>
      </c>
      <c r="N17" s="348">
        <f t="shared" si="0"/>
        <v>0</v>
      </c>
    </row>
    <row r="18" spans="1:14" ht="21.75" customHeight="1">
      <c r="A18" s="344" t="s">
        <v>201</v>
      </c>
      <c r="B18" s="358" t="s">
        <v>202</v>
      </c>
      <c r="C18" s="359">
        <f>'Récapitulatif des récoltes'!$C$16</f>
        <v>12.64</v>
      </c>
      <c r="D18" s="360">
        <f>'Récapitulatif des récoltes'!$D$16</f>
        <v>0</v>
      </c>
      <c r="E18" s="361">
        <f>'Récapitulatif des récoltes'!$E$16</f>
        <v>10</v>
      </c>
      <c r="F18" s="362">
        <f>'Production du lait'!$J$16</f>
        <v>0</v>
      </c>
      <c r="G18" s="362">
        <f>'Production du lait'!$E$16</f>
        <v>0</v>
      </c>
      <c r="H18" s="361">
        <f>'Production du lait'!$I$16</f>
        <v>0</v>
      </c>
      <c r="I18" s="362">
        <f>'Mouvements des troupeaux'!$Q$15</f>
        <v>1500</v>
      </c>
      <c r="J18" s="362">
        <f>'Mouvements des troupeaux'!$R$15</f>
        <v>0</v>
      </c>
      <c r="K18" s="362">
        <f>'Mouvements des troupeaux'!$E$15</f>
        <v>1500</v>
      </c>
      <c r="L18" s="359">
        <f t="shared" si="0"/>
        <v>1512.64</v>
      </c>
      <c r="M18" s="362">
        <f t="shared" si="0"/>
        <v>0</v>
      </c>
      <c r="N18" s="361">
        <f t="shared" si="0"/>
        <v>1510</v>
      </c>
    </row>
    <row r="19" spans="1:14" ht="21.75" customHeight="1">
      <c r="A19" s="356"/>
      <c r="B19" s="357" t="s">
        <v>203</v>
      </c>
      <c r="C19" s="346">
        <f>'Récapitulatif des récoltes'!$C$17</f>
        <v>31.64</v>
      </c>
      <c r="D19" s="347">
        <f>'Récapitulatif des récoltes'!$D$17</f>
        <v>0</v>
      </c>
      <c r="E19" s="348">
        <f>'Récapitulatif des récoltes'!$E$17</f>
        <v>19</v>
      </c>
      <c r="F19" s="349">
        <f>'Production du lait'!$J$17</f>
        <v>0</v>
      </c>
      <c r="G19" s="349">
        <f>'Production du lait'!$E$17</f>
        <v>0</v>
      </c>
      <c r="H19" s="348">
        <f>'Production du lait'!$I$17</f>
        <v>0</v>
      </c>
      <c r="I19" s="349">
        <f>'Mouvements des troupeaux'!$Q$16</f>
        <v>0</v>
      </c>
      <c r="J19" s="349">
        <f>'Mouvements des troupeaux'!$R$16</f>
        <v>0</v>
      </c>
      <c r="K19" s="349">
        <f>'Mouvements des troupeaux'!$E$16</f>
        <v>0</v>
      </c>
      <c r="L19" s="346">
        <f t="shared" si="0"/>
        <v>31.64</v>
      </c>
      <c r="M19" s="349">
        <f t="shared" si="0"/>
        <v>0</v>
      </c>
      <c r="N19" s="348">
        <f t="shared" si="0"/>
        <v>19</v>
      </c>
    </row>
    <row r="20" spans="1:14" ht="21.75" customHeight="1" thickBot="1">
      <c r="A20" s="350"/>
      <c r="B20" s="351" t="s">
        <v>204</v>
      </c>
      <c r="C20" s="352">
        <f>'Récapitulatif des récoltes'!$C$18</f>
        <v>29.64</v>
      </c>
      <c r="D20" s="353">
        <f>'Récapitulatif des récoltes'!$D$18</f>
        <v>0</v>
      </c>
      <c r="E20" s="354">
        <f>'Récapitulatif des récoltes'!$E$18</f>
        <v>0</v>
      </c>
      <c r="F20" s="355">
        <f>'Production du lait'!$J$18</f>
        <v>0</v>
      </c>
      <c r="G20" s="355">
        <f>'Production du lait'!$E$18</f>
        <v>0</v>
      </c>
      <c r="H20" s="354">
        <f>'Production du lait'!$I$18</f>
        <v>0</v>
      </c>
      <c r="I20" s="355">
        <f>'Mouvements des troupeaux'!$Q$17</f>
        <v>0</v>
      </c>
      <c r="J20" s="355">
        <f>'Mouvements des troupeaux'!$R$17</f>
        <v>0</v>
      </c>
      <c r="K20" s="355">
        <f>'Mouvements des troupeaux'!$E$17</f>
        <v>0</v>
      </c>
      <c r="L20" s="352">
        <f t="shared" si="0"/>
        <v>29.64</v>
      </c>
      <c r="M20" s="355">
        <f t="shared" si="0"/>
        <v>0</v>
      </c>
      <c r="N20" s="354">
        <f t="shared" si="0"/>
        <v>0</v>
      </c>
    </row>
    <row r="21" spans="1:14" ht="21.75" customHeight="1">
      <c r="A21" s="356" t="s">
        <v>205</v>
      </c>
      <c r="B21" s="357" t="s">
        <v>206</v>
      </c>
      <c r="C21" s="346">
        <f>'Récapitulatif des récoltes'!$C$19</f>
        <v>0.64</v>
      </c>
      <c r="D21" s="347">
        <f>'Récapitulatif des récoltes'!$D$19</f>
        <v>0</v>
      </c>
      <c r="E21" s="348">
        <f>'Récapitulatif des récoltes'!$E$19</f>
        <v>0</v>
      </c>
      <c r="F21" s="349">
        <f>'Production du lait'!$J$19</f>
        <v>0</v>
      </c>
      <c r="G21" s="349">
        <f>'Production du lait'!$E$19</f>
        <v>0</v>
      </c>
      <c r="H21" s="348">
        <f>'Production du lait'!$I$19</f>
        <v>0</v>
      </c>
      <c r="I21" s="349">
        <f>'Mouvements des troupeaux'!$Q$18</f>
        <v>-1200</v>
      </c>
      <c r="J21" s="349">
        <f>'Mouvements des troupeaux'!$R$18</f>
        <v>0</v>
      </c>
      <c r="K21" s="349">
        <f>'Mouvements des troupeaux'!$E$18</f>
        <v>0</v>
      </c>
      <c r="L21" s="346">
        <f t="shared" si="0"/>
        <v>-1199.36</v>
      </c>
      <c r="M21" s="349">
        <f t="shared" si="0"/>
        <v>0</v>
      </c>
      <c r="N21" s="348">
        <f t="shared" si="0"/>
        <v>0</v>
      </c>
    </row>
    <row r="22" spans="1:14" ht="21.75" customHeight="1" thickBot="1">
      <c r="A22" s="350"/>
      <c r="B22" s="351" t="s">
        <v>207</v>
      </c>
      <c r="C22" s="352">
        <f>'Récapitulatif des récoltes'!$C$20</f>
        <v>203.79</v>
      </c>
      <c r="D22" s="353">
        <f>'Récapitulatif des récoltes'!$D$20</f>
        <v>0</v>
      </c>
      <c r="E22" s="354">
        <f>'Récapitulatif des récoltes'!$E$20</f>
        <v>176</v>
      </c>
      <c r="F22" s="355">
        <f>'Production du lait'!$J$20</f>
        <v>0</v>
      </c>
      <c r="G22" s="355">
        <f>'Production du lait'!$E$20</f>
        <v>0</v>
      </c>
      <c r="H22" s="354">
        <f>'Production du lait'!$I$20</f>
        <v>0</v>
      </c>
      <c r="I22" s="355">
        <f>'Mouvements des troupeaux'!$Q$19</f>
        <v>0</v>
      </c>
      <c r="J22" s="355">
        <f>'Mouvements des troupeaux'!$R$19</f>
        <v>0</v>
      </c>
      <c r="K22" s="355">
        <f>'Mouvements des troupeaux'!$E$19</f>
        <v>0</v>
      </c>
      <c r="L22" s="352">
        <f t="shared" si="0"/>
        <v>203.79</v>
      </c>
      <c r="M22" s="355">
        <f t="shared" si="0"/>
        <v>0</v>
      </c>
      <c r="N22" s="354">
        <f t="shared" si="0"/>
        <v>176</v>
      </c>
    </row>
    <row r="23" spans="1:14" ht="21.75" customHeight="1">
      <c r="A23" s="356" t="s">
        <v>209</v>
      </c>
      <c r="B23" s="357" t="s">
        <v>210</v>
      </c>
      <c r="C23" s="346">
        <f>'Récapitulatif des récoltes'!$C$21</f>
        <v>700.64</v>
      </c>
      <c r="D23" s="347">
        <f>'Récapitulatif des récoltes'!$D$21</f>
        <v>0</v>
      </c>
      <c r="E23" s="348">
        <f>'Récapitulatif des récoltes'!$E$21</f>
        <v>700</v>
      </c>
      <c r="F23" s="349">
        <f>'Production du lait'!$J$21</f>
        <v>0</v>
      </c>
      <c r="G23" s="349">
        <f>'Production du lait'!$E$21</f>
        <v>0</v>
      </c>
      <c r="H23" s="348">
        <f>'Production du lait'!$I$21</f>
        <v>0</v>
      </c>
      <c r="I23" s="349">
        <f>'Mouvements des troupeaux'!$Q$20</f>
        <v>0</v>
      </c>
      <c r="J23" s="349">
        <f>'Mouvements des troupeaux'!$R$20</f>
        <v>0</v>
      </c>
      <c r="K23" s="349">
        <f>'Mouvements des troupeaux'!$E$20</f>
        <v>0</v>
      </c>
      <c r="L23" s="346">
        <f t="shared" si="0"/>
        <v>700.64</v>
      </c>
      <c r="M23" s="349">
        <f t="shared" si="0"/>
        <v>0</v>
      </c>
      <c r="N23" s="348">
        <f t="shared" si="0"/>
        <v>700</v>
      </c>
    </row>
    <row r="24" spans="1:14" ht="21.75" customHeight="1" thickBot="1">
      <c r="A24" s="356"/>
      <c r="B24" s="357" t="s">
        <v>211</v>
      </c>
      <c r="C24" s="346">
        <f>'Récapitulatif des récoltes'!$C$22</f>
        <v>0.64</v>
      </c>
      <c r="D24" s="347">
        <f>'Récapitulatif des récoltes'!$D$22</f>
        <v>0</v>
      </c>
      <c r="E24" s="348">
        <f>'Récapitulatif des récoltes'!$E$22</f>
        <v>0</v>
      </c>
      <c r="F24" s="349">
        <f>'Production du lait'!$J$22</f>
        <v>0</v>
      </c>
      <c r="G24" s="349">
        <f>'Production du lait'!$E$22</f>
        <v>0</v>
      </c>
      <c r="H24" s="348">
        <f>'Production du lait'!$I$22</f>
        <v>0</v>
      </c>
      <c r="I24" s="349">
        <f>'Mouvements des troupeaux'!$Q$21</f>
        <v>-1000</v>
      </c>
      <c r="J24" s="349">
        <f>'Mouvements des troupeaux'!$R$21</f>
        <v>0</v>
      </c>
      <c r="K24" s="349">
        <f>'Mouvements des troupeaux'!$E$21</f>
        <v>0</v>
      </c>
      <c r="L24" s="346">
        <f t="shared" si="0"/>
        <v>-999.36</v>
      </c>
      <c r="M24" s="349">
        <f t="shared" si="0"/>
        <v>0</v>
      </c>
      <c r="N24" s="348">
        <f t="shared" si="0"/>
        <v>0</v>
      </c>
    </row>
    <row r="25" spans="1:14" ht="21.75" customHeight="1">
      <c r="A25" s="344" t="s">
        <v>212</v>
      </c>
      <c r="B25" s="358" t="s">
        <v>213</v>
      </c>
      <c r="C25" s="359">
        <f>'Récapitulatif des récoltes'!$C$23</f>
        <v>0.64</v>
      </c>
      <c r="D25" s="360">
        <f>'Récapitulatif des récoltes'!$D$23</f>
        <v>0</v>
      </c>
      <c r="E25" s="361">
        <f>'Récapitulatif des récoltes'!$E$23</f>
        <v>0</v>
      </c>
      <c r="F25" s="362">
        <f>'Production du lait'!$J$23</f>
        <v>0</v>
      </c>
      <c r="G25" s="362">
        <f>'Production du lait'!$E$23</f>
        <v>0</v>
      </c>
      <c r="H25" s="361">
        <f>'Production du lait'!$I$23</f>
        <v>0</v>
      </c>
      <c r="I25" s="362">
        <f>'Mouvements des troupeaux'!$Q$22</f>
        <v>0</v>
      </c>
      <c r="J25" s="362">
        <f>'Mouvements des troupeaux'!$R$22</f>
        <v>0</v>
      </c>
      <c r="K25" s="362">
        <f>'Mouvements des troupeaux'!$E$22</f>
        <v>0</v>
      </c>
      <c r="L25" s="359">
        <f t="shared" si="0"/>
        <v>0.64</v>
      </c>
      <c r="M25" s="362">
        <f t="shared" si="0"/>
        <v>0</v>
      </c>
      <c r="N25" s="361">
        <f t="shared" si="0"/>
        <v>0</v>
      </c>
    </row>
    <row r="26" spans="1:14" ht="21.75" customHeight="1" thickBot="1">
      <c r="A26" s="356"/>
      <c r="B26" s="357" t="s">
        <v>214</v>
      </c>
      <c r="C26" s="346">
        <f>'Récapitulatif des récoltes'!$C$24</f>
        <v>7.84</v>
      </c>
      <c r="D26" s="347">
        <f>'Récapitulatif des récoltes'!$D$24</f>
        <v>0</v>
      </c>
      <c r="E26" s="348">
        <f>'Récapitulatif des récoltes'!$E$24</f>
        <v>0</v>
      </c>
      <c r="F26" s="349">
        <f>'Production du lait'!$J$24</f>
        <v>0</v>
      </c>
      <c r="G26" s="349">
        <f>'Production du lait'!$E$24</f>
        <v>0</v>
      </c>
      <c r="H26" s="348">
        <f>'Production du lait'!$I$24</f>
        <v>0</v>
      </c>
      <c r="I26" s="349">
        <f>'Mouvements des troupeaux'!$Q$23</f>
        <v>180</v>
      </c>
      <c r="J26" s="349">
        <f>'Mouvements des troupeaux'!$R$23</f>
        <v>0</v>
      </c>
      <c r="K26" s="349">
        <f>'Mouvements des troupeaux'!$E$23</f>
        <v>0</v>
      </c>
      <c r="L26" s="346">
        <f t="shared" si="0"/>
        <v>187.84</v>
      </c>
      <c r="M26" s="349">
        <f t="shared" si="0"/>
        <v>0</v>
      </c>
      <c r="N26" s="348">
        <f t="shared" si="0"/>
        <v>0</v>
      </c>
    </row>
    <row r="27" spans="1:14" ht="21.75" customHeight="1">
      <c r="A27" s="344" t="s">
        <v>215</v>
      </c>
      <c r="B27" s="358" t="s">
        <v>216</v>
      </c>
      <c r="C27" s="359">
        <f>'Récapitulatif des récoltes'!$C$25</f>
        <v>0.64</v>
      </c>
      <c r="D27" s="360">
        <f>'Récapitulatif des récoltes'!$D$25</f>
        <v>0</v>
      </c>
      <c r="E27" s="361">
        <f>'Récapitulatif des récoltes'!$E$25</f>
        <v>0</v>
      </c>
      <c r="F27" s="362">
        <f>'Production du lait'!$J$25</f>
        <v>0</v>
      </c>
      <c r="G27" s="362">
        <f>'Production du lait'!$E$25</f>
        <v>0</v>
      </c>
      <c r="H27" s="361">
        <f>'Production du lait'!$I$25</f>
        <v>0</v>
      </c>
      <c r="I27" s="362">
        <f>'Mouvements des troupeaux'!$Q$24</f>
        <v>120</v>
      </c>
      <c r="J27" s="362">
        <f>'Mouvements des troupeaux'!$R$24</f>
        <v>0</v>
      </c>
      <c r="K27" s="362">
        <f>'Mouvements des troupeaux'!$E$24</f>
        <v>0</v>
      </c>
      <c r="L27" s="359">
        <f t="shared" si="0"/>
        <v>120.64</v>
      </c>
      <c r="M27" s="362">
        <f t="shared" si="0"/>
        <v>0</v>
      </c>
      <c r="N27" s="361">
        <f t="shared" si="0"/>
        <v>0</v>
      </c>
    </row>
    <row r="28" spans="1:14" ht="21.75" customHeight="1" thickBot="1">
      <c r="A28" s="356"/>
      <c r="B28" s="357" t="s">
        <v>217</v>
      </c>
      <c r="C28" s="346">
        <f>'Récapitulatif des récoltes'!$C$26</f>
        <v>0.64</v>
      </c>
      <c r="D28" s="347">
        <f>'Récapitulatif des récoltes'!$D$26</f>
        <v>0</v>
      </c>
      <c r="E28" s="348">
        <f>'Récapitulatif des récoltes'!$E$26</f>
        <v>0</v>
      </c>
      <c r="F28" s="349">
        <f>'Production du lait'!$J$26</f>
        <v>0</v>
      </c>
      <c r="G28" s="349">
        <f>'Production du lait'!$E$26</f>
        <v>0</v>
      </c>
      <c r="H28" s="348">
        <f>'Production du lait'!$I$26</f>
        <v>0</v>
      </c>
      <c r="I28" s="349">
        <f>'Mouvements des troupeaux'!$Q$25</f>
        <v>0</v>
      </c>
      <c r="J28" s="349">
        <f>'Mouvements des troupeaux'!$R$25</f>
        <v>0</v>
      </c>
      <c r="K28" s="349">
        <f>'Mouvements des troupeaux'!$E$25</f>
        <v>0</v>
      </c>
      <c r="L28" s="346">
        <f t="shared" si="0"/>
        <v>0.64</v>
      </c>
      <c r="M28" s="349">
        <f t="shared" si="0"/>
        <v>0</v>
      </c>
      <c r="N28" s="348">
        <f t="shared" si="0"/>
        <v>0</v>
      </c>
    </row>
    <row r="29" spans="1:14" ht="21.75" customHeight="1">
      <c r="A29" s="344" t="s">
        <v>218</v>
      </c>
      <c r="B29" s="358" t="s">
        <v>219</v>
      </c>
      <c r="C29" s="359">
        <f>'Récapitulatif des récoltes'!$C$27</f>
        <v>0.64</v>
      </c>
      <c r="D29" s="360">
        <f>'Récapitulatif des récoltes'!$D$27</f>
        <v>0</v>
      </c>
      <c r="E29" s="361">
        <f>'Récapitulatif des récoltes'!$E$27</f>
        <v>0</v>
      </c>
      <c r="F29" s="362">
        <f>'Production du lait'!$J$27</f>
        <v>0</v>
      </c>
      <c r="G29" s="362">
        <f>'Production du lait'!$E$27</f>
        <v>0</v>
      </c>
      <c r="H29" s="361">
        <f>'Production du lait'!$I$27</f>
        <v>0</v>
      </c>
      <c r="I29" s="362">
        <f>SUM('Mouvements des troupeaux'!$Q$27+'Mouvements des troupeaux'!$Q$26)</f>
        <v>750</v>
      </c>
      <c r="J29" s="362">
        <f>SUM('Mouvements des troupeaux'!$R$27+'Mouvements des troupeaux'!$R$26)</f>
        <v>0</v>
      </c>
      <c r="K29" s="362">
        <f>SUM('Mouvements des troupeaux'!$E$27+'Mouvements des troupeaux'!$E$26)</f>
        <v>1100</v>
      </c>
      <c r="L29" s="359">
        <f t="shared" si="0"/>
        <v>750.64</v>
      </c>
      <c r="M29" s="362">
        <f t="shared" si="0"/>
        <v>0</v>
      </c>
      <c r="N29" s="361">
        <f t="shared" si="0"/>
        <v>1100</v>
      </c>
    </row>
    <row r="30" spans="1:14" ht="21.75" customHeight="1">
      <c r="A30" s="356"/>
      <c r="B30" s="357" t="s">
        <v>220</v>
      </c>
      <c r="C30" s="346">
        <f>'Récapitulatif des récoltes'!$C$28</f>
        <v>0.64</v>
      </c>
      <c r="D30" s="347">
        <f>'Récapitulatif des récoltes'!$D$28</f>
        <v>0</v>
      </c>
      <c r="E30" s="348">
        <f>'Récapitulatif des récoltes'!$E$28</f>
        <v>0</v>
      </c>
      <c r="F30" s="349">
        <f>'Production du lait'!$J$28</f>
        <v>0</v>
      </c>
      <c r="G30" s="349">
        <f>'Production du lait'!$E$28</f>
        <v>0</v>
      </c>
      <c r="H30" s="348">
        <f>'Production du lait'!$I$28</f>
        <v>0</v>
      </c>
      <c r="I30" s="349">
        <f>'Mouvements des troupeaux'!$Q$28</f>
        <v>270</v>
      </c>
      <c r="J30" s="349">
        <f>'Mouvements des troupeaux'!$R$28</f>
        <v>0</v>
      </c>
      <c r="K30" s="349">
        <f>'Mouvements des troupeaux'!$E$28</f>
        <v>270</v>
      </c>
      <c r="L30" s="346">
        <f t="shared" si="0"/>
        <v>270.64</v>
      </c>
      <c r="M30" s="349">
        <f t="shared" si="0"/>
        <v>0</v>
      </c>
      <c r="N30" s="348">
        <f t="shared" si="0"/>
        <v>270</v>
      </c>
    </row>
    <row r="31" spans="1:14" ht="21.75" customHeight="1" thickBot="1">
      <c r="A31" s="350"/>
      <c r="B31" s="351" t="s">
        <v>221</v>
      </c>
      <c r="C31" s="352">
        <f>'Récapitulatif des récoltes'!$C$29</f>
        <v>4.69</v>
      </c>
      <c r="D31" s="353">
        <f>'Récapitulatif des récoltes'!$D$29</f>
        <v>0</v>
      </c>
      <c r="E31" s="354">
        <f>'Récapitulatif des récoltes'!$E$29</f>
        <v>0</v>
      </c>
      <c r="F31" s="355">
        <f>'Production du lait'!$J$29</f>
        <v>0</v>
      </c>
      <c r="G31" s="355">
        <f>'Production du lait'!$E$29</f>
        <v>0</v>
      </c>
      <c r="H31" s="354">
        <f>'Production du lait'!$I$29</f>
        <v>0</v>
      </c>
      <c r="I31" s="355">
        <f>'Mouvements des troupeaux'!$Q$29</f>
        <v>0</v>
      </c>
      <c r="J31" s="355">
        <f>'Mouvements des troupeaux'!$R$29</f>
        <v>0</v>
      </c>
      <c r="K31" s="355">
        <f>'Mouvements des troupeaux'!$E$29</f>
        <v>0</v>
      </c>
      <c r="L31" s="352">
        <f t="shared" si="0"/>
        <v>4.69</v>
      </c>
      <c r="M31" s="355">
        <f t="shared" si="0"/>
        <v>0</v>
      </c>
      <c r="N31" s="354">
        <f t="shared" si="0"/>
        <v>0</v>
      </c>
    </row>
    <row r="32" spans="1:14" ht="21.75" customHeight="1">
      <c r="A32" s="356" t="s">
        <v>222</v>
      </c>
      <c r="B32" s="357" t="s">
        <v>223</v>
      </c>
      <c r="C32" s="346">
        <f>'Récapitulatif des récoltes'!$C$30</f>
        <v>15.34</v>
      </c>
      <c r="D32" s="347">
        <f>'Récapitulatif des récoltes'!$D$30</f>
        <v>0</v>
      </c>
      <c r="E32" s="348">
        <f>'Récapitulatif des récoltes'!$E$30</f>
        <v>4.5</v>
      </c>
      <c r="F32" s="349">
        <f>'Production du lait'!$J$30</f>
        <v>0</v>
      </c>
      <c r="G32" s="349">
        <f>'Production du lait'!$E$30</f>
        <v>0</v>
      </c>
      <c r="H32" s="348">
        <f>'Production du lait'!$I$30</f>
        <v>0</v>
      </c>
      <c r="I32" s="349">
        <f>SUM('Mouvements des troupeaux'!$Q$30+'Mouvements des troupeaux'!$Q$31)</f>
        <v>-65</v>
      </c>
      <c r="J32" s="349">
        <f>SUM('Mouvements des troupeaux'!$R$30+'Mouvements des troupeaux'!$R$31)</f>
        <v>0</v>
      </c>
      <c r="K32" s="349">
        <f>SUM('Mouvements des troupeaux'!$E$30+'Mouvements des troupeaux'!$E$31)</f>
        <v>0</v>
      </c>
      <c r="L32" s="346">
        <f t="shared" si="0"/>
        <v>-49.66</v>
      </c>
      <c r="M32" s="349">
        <f t="shared" si="0"/>
        <v>0</v>
      </c>
      <c r="N32" s="348">
        <f t="shared" si="0"/>
        <v>4.5</v>
      </c>
    </row>
    <row r="33" spans="1:14" ht="21.75" customHeight="1" thickBot="1">
      <c r="A33" s="350"/>
      <c r="B33" s="351" t="s">
        <v>224</v>
      </c>
      <c r="C33" s="352">
        <f>'Récapitulatif des récoltes'!$C$31</f>
        <v>43.84</v>
      </c>
      <c r="D33" s="353">
        <f>'Récapitulatif des récoltes'!$D$31</f>
        <v>0</v>
      </c>
      <c r="E33" s="354">
        <f>'Récapitulatif des récoltes'!$E$31</f>
        <v>0</v>
      </c>
      <c r="F33" s="355">
        <f>'Production du lait'!$J$31</f>
        <v>0</v>
      </c>
      <c r="G33" s="355">
        <f>'Production du lait'!$E$31</f>
        <v>0</v>
      </c>
      <c r="H33" s="354">
        <f>'Production du lait'!$I$31</f>
        <v>0</v>
      </c>
      <c r="I33" s="355">
        <f>'Mouvements des troupeaux'!$Q$32</f>
        <v>90</v>
      </c>
      <c r="J33" s="355">
        <f>'Mouvements des troupeaux'!$R$32</f>
        <v>0</v>
      </c>
      <c r="K33" s="355">
        <f>'Mouvements des troupeaux'!$E$32</f>
        <v>0</v>
      </c>
      <c r="L33" s="352">
        <f t="shared" si="0"/>
        <v>133.84</v>
      </c>
      <c r="M33" s="355">
        <f t="shared" si="0"/>
        <v>0</v>
      </c>
      <c r="N33" s="354">
        <f t="shared" si="0"/>
        <v>0</v>
      </c>
    </row>
    <row r="34" spans="1:14" ht="21.75" customHeight="1" thickBot="1">
      <c r="A34" s="350" t="s">
        <v>182</v>
      </c>
      <c r="B34" s="363"/>
      <c r="C34" s="352">
        <f aca="true" t="shared" si="1" ref="C34:N34">SUM(C8:C33)</f>
        <v>1268.4460000000004</v>
      </c>
      <c r="D34" s="353">
        <f t="shared" si="1"/>
        <v>0</v>
      </c>
      <c r="E34" s="364">
        <f t="shared" si="1"/>
        <v>999.7</v>
      </c>
      <c r="F34" s="365">
        <f t="shared" si="1"/>
        <v>0</v>
      </c>
      <c r="G34" s="365">
        <f t="shared" si="1"/>
        <v>0</v>
      </c>
      <c r="H34" s="364">
        <f t="shared" si="1"/>
        <v>0</v>
      </c>
      <c r="I34" s="365">
        <f t="shared" si="1"/>
        <v>445</v>
      </c>
      <c r="J34" s="366">
        <f t="shared" si="1"/>
        <v>0</v>
      </c>
      <c r="K34" s="355">
        <f t="shared" si="1"/>
        <v>2870</v>
      </c>
      <c r="L34" s="352">
        <f t="shared" si="1"/>
        <v>1713.446</v>
      </c>
      <c r="M34" s="355">
        <f t="shared" si="1"/>
        <v>0</v>
      </c>
      <c r="N34" s="354">
        <f t="shared" si="1"/>
        <v>3869.7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defaultGridColor="0" zoomScale="85" zoomScaleNormal="85" colorId="37" workbookViewId="0" topLeftCell="A1">
      <pane ySplit="4" topLeftCell="MZI29" activePane="bottomLeft" state="frozen"/>
      <selection pane="topLeft" activeCell="L53" sqref="L53"/>
      <selection pane="bottomLeft"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3" t="s">
        <v>169</v>
      </c>
      <c r="B1" s="5"/>
      <c r="C1" s="5"/>
      <c r="D1" s="5"/>
      <c r="E1" s="5"/>
      <c r="F1" s="6" t="s">
        <v>236</v>
      </c>
      <c r="G1" s="5"/>
      <c r="H1" s="5"/>
    </row>
    <row r="2" spans="1:8" ht="21.75" customHeight="1" thickBot="1">
      <c r="A2" s="43" t="s">
        <v>171</v>
      </c>
      <c r="B2" s="5"/>
      <c r="C2" s="5"/>
      <c r="D2" s="5"/>
      <c r="E2" s="5"/>
      <c r="G2" s="5"/>
      <c r="H2" s="5"/>
    </row>
    <row r="3" spans="1:10" ht="15" customHeight="1">
      <c r="A3" s="44" t="s">
        <v>237</v>
      </c>
      <c r="B3" s="45"/>
      <c r="C3" s="45" t="s">
        <v>238</v>
      </c>
      <c r="D3" s="45" t="s">
        <v>239</v>
      </c>
      <c r="E3" s="45" t="s">
        <v>239</v>
      </c>
      <c r="F3" s="46" t="s">
        <v>240</v>
      </c>
      <c r="G3" s="47"/>
      <c r="H3" s="13" t="s">
        <v>241</v>
      </c>
      <c r="I3" s="47" t="s">
        <v>242</v>
      </c>
      <c r="J3" s="48"/>
    </row>
    <row r="4" spans="1:10" ht="21.75" customHeight="1" thickBot="1">
      <c r="A4" s="49" t="s">
        <v>243</v>
      </c>
      <c r="B4" s="50" t="s">
        <v>175</v>
      </c>
      <c r="C4" s="51" t="s">
        <v>243</v>
      </c>
      <c r="D4" s="52" t="s">
        <v>244</v>
      </c>
      <c r="E4" s="52" t="s">
        <v>245</v>
      </c>
      <c r="F4" s="52" t="s">
        <v>246</v>
      </c>
      <c r="G4" s="52" t="s">
        <v>247</v>
      </c>
      <c r="H4" s="53" t="s">
        <v>248</v>
      </c>
      <c r="I4" s="54" t="s">
        <v>239</v>
      </c>
      <c r="J4" s="55" t="s">
        <v>185</v>
      </c>
    </row>
    <row r="5" spans="1:10" ht="21.75" customHeight="1">
      <c r="A5" s="56" t="s">
        <v>227</v>
      </c>
      <c r="B5" s="57" t="s">
        <v>187</v>
      </c>
      <c r="C5" s="58" t="s">
        <v>249</v>
      </c>
      <c r="D5" s="58">
        <v>1.2</v>
      </c>
      <c r="E5" s="58">
        <v>1.2</v>
      </c>
      <c r="F5" s="58">
        <v>0</v>
      </c>
      <c r="G5" s="59">
        <v>0</v>
      </c>
      <c r="H5" s="60">
        <v>0.64</v>
      </c>
      <c r="I5" s="61">
        <v>0</v>
      </c>
      <c r="J5" s="62">
        <f aca="true" t="shared" si="0" ref="J5:J38">IF(D5=0,"?,000",PRODUCT(I5*H5/D5))</f>
        <v>0</v>
      </c>
    </row>
    <row r="6" spans="1:10" ht="21.75" customHeight="1">
      <c r="A6" s="56" t="s">
        <v>226</v>
      </c>
      <c r="B6" s="57" t="s">
        <v>187</v>
      </c>
      <c r="C6" s="58" t="s">
        <v>249</v>
      </c>
      <c r="D6" s="58">
        <v>25</v>
      </c>
      <c r="E6" s="58">
        <v>25</v>
      </c>
      <c r="F6" s="58">
        <v>0</v>
      </c>
      <c r="G6" s="59">
        <v>0</v>
      </c>
      <c r="H6" s="60">
        <v>12.5</v>
      </c>
      <c r="I6" s="61">
        <v>0</v>
      </c>
      <c r="J6" s="62">
        <f t="shared" si="0"/>
        <v>0</v>
      </c>
    </row>
    <row r="7" spans="1:10" ht="21.75" customHeight="1">
      <c r="A7" s="56" t="s">
        <v>227</v>
      </c>
      <c r="B7" s="57" t="s">
        <v>188</v>
      </c>
      <c r="C7" s="58" t="s">
        <v>249</v>
      </c>
      <c r="D7" s="58">
        <v>1.2</v>
      </c>
      <c r="E7" s="58">
        <v>1.2</v>
      </c>
      <c r="F7" s="58">
        <v>0</v>
      </c>
      <c r="G7" s="59">
        <v>0</v>
      </c>
      <c r="H7" s="60">
        <v>0.64</v>
      </c>
      <c r="I7" s="61">
        <v>0</v>
      </c>
      <c r="J7" s="62">
        <f t="shared" si="0"/>
        <v>0</v>
      </c>
    </row>
    <row r="8" spans="1:10" ht="21.75" customHeight="1">
      <c r="A8" s="56" t="s">
        <v>227</v>
      </c>
      <c r="B8" s="57" t="s">
        <v>190</v>
      </c>
      <c r="C8" s="58" t="s">
        <v>249</v>
      </c>
      <c r="D8" s="58">
        <v>1.2</v>
      </c>
      <c r="E8" s="58">
        <v>1.2</v>
      </c>
      <c r="F8" s="58">
        <v>0</v>
      </c>
      <c r="G8" s="59">
        <v>0</v>
      </c>
      <c r="H8" s="60">
        <v>0.64</v>
      </c>
      <c r="I8" s="61">
        <v>0</v>
      </c>
      <c r="J8" s="62">
        <f t="shared" si="0"/>
        <v>0</v>
      </c>
    </row>
    <row r="9" spans="1:10" ht="21.75" customHeight="1">
      <c r="A9" s="56" t="s">
        <v>227</v>
      </c>
      <c r="B9" s="57" t="s">
        <v>191</v>
      </c>
      <c r="C9" s="58" t="s">
        <v>249</v>
      </c>
      <c r="D9" s="58">
        <v>15</v>
      </c>
      <c r="E9" s="58">
        <v>0</v>
      </c>
      <c r="F9" s="58">
        <v>15</v>
      </c>
      <c r="G9" s="59">
        <v>8</v>
      </c>
      <c r="H9" s="60">
        <f>IF(F9=0,"?,000",PRODUCT(D9*G9/F9))</f>
        <v>8</v>
      </c>
      <c r="I9" s="61">
        <v>0</v>
      </c>
      <c r="J9" s="62">
        <f>IF(D9=0,"?,000",PRODUCT(I9*H9/D9))</f>
        <v>0</v>
      </c>
    </row>
    <row r="10" spans="1:10" ht="21.75" customHeight="1">
      <c r="A10" s="56" t="s">
        <v>228</v>
      </c>
      <c r="B10" s="57" t="s">
        <v>191</v>
      </c>
      <c r="C10" s="58" t="s">
        <v>249</v>
      </c>
      <c r="D10" s="58">
        <v>200</v>
      </c>
      <c r="E10" s="58">
        <v>200</v>
      </c>
      <c r="F10" s="58">
        <v>0</v>
      </c>
      <c r="G10" s="59">
        <v>0</v>
      </c>
      <c r="H10" s="60">
        <v>18</v>
      </c>
      <c r="I10" s="61">
        <v>0</v>
      </c>
      <c r="J10" s="62">
        <f>IF(D10=0,"?,000",PRODUCT(I10*H10/D10))</f>
        <v>0</v>
      </c>
    </row>
    <row r="11" spans="1:10" ht="21.75" customHeight="1">
      <c r="A11" s="56" t="s">
        <v>227</v>
      </c>
      <c r="B11" s="57" t="s">
        <v>193</v>
      </c>
      <c r="C11" s="58" t="s">
        <v>249</v>
      </c>
      <c r="D11" s="58">
        <v>1.2</v>
      </c>
      <c r="E11" s="58">
        <v>1.2</v>
      </c>
      <c r="F11" s="58">
        <v>0</v>
      </c>
      <c r="G11" s="59">
        <v>0</v>
      </c>
      <c r="H11" s="60">
        <v>0.64</v>
      </c>
      <c r="I11" s="61">
        <v>0</v>
      </c>
      <c r="J11" s="62">
        <f t="shared" si="0"/>
        <v>0</v>
      </c>
    </row>
    <row r="12" spans="1:10" ht="21.75" customHeight="1">
      <c r="A12" s="56" t="s">
        <v>228</v>
      </c>
      <c r="B12" s="57" t="s">
        <v>194</v>
      </c>
      <c r="C12" s="58" t="s">
        <v>249</v>
      </c>
      <c r="D12" s="58">
        <v>350</v>
      </c>
      <c r="E12" s="58">
        <v>350</v>
      </c>
      <c r="F12" s="58">
        <v>0</v>
      </c>
      <c r="G12" s="59">
        <v>0</v>
      </c>
      <c r="H12" s="60">
        <v>31.5</v>
      </c>
      <c r="I12" s="61">
        <v>0</v>
      </c>
      <c r="J12" s="62">
        <f>IF(D12=0,"?,000",PRODUCT(I12*H12/D12))</f>
        <v>0</v>
      </c>
    </row>
    <row r="13" spans="1:10" ht="21.75" customHeight="1">
      <c r="A13" s="56" t="s">
        <v>227</v>
      </c>
      <c r="B13" s="57" t="s">
        <v>194</v>
      </c>
      <c r="C13" s="58" t="s">
        <v>249</v>
      </c>
      <c r="D13" s="58">
        <v>1.2</v>
      </c>
      <c r="E13" s="58">
        <v>1.2</v>
      </c>
      <c r="F13" s="58">
        <v>0</v>
      </c>
      <c r="G13" s="59">
        <v>0</v>
      </c>
      <c r="H13" s="60">
        <v>0.64</v>
      </c>
      <c r="I13" s="61">
        <v>0</v>
      </c>
      <c r="J13" s="62">
        <f t="shared" si="0"/>
        <v>0</v>
      </c>
    </row>
    <row r="14" spans="1:10" ht="21.75" customHeight="1">
      <c r="A14" s="56" t="s">
        <v>228</v>
      </c>
      <c r="B14" s="57" t="s">
        <v>196</v>
      </c>
      <c r="C14" s="58" t="s">
        <v>249</v>
      </c>
      <c r="D14" s="58">
        <v>470</v>
      </c>
      <c r="E14" s="58">
        <v>50</v>
      </c>
      <c r="F14" s="58">
        <v>420</v>
      </c>
      <c r="G14" s="59">
        <v>37.8</v>
      </c>
      <c r="H14" s="60">
        <f aca="true" t="shared" si="1" ref="H14:H19">IF(F14=0,"?,000",PRODUCT(D14*G14/F14))</f>
        <v>42.3</v>
      </c>
      <c r="I14" s="61">
        <v>0</v>
      </c>
      <c r="J14" s="62">
        <f>IF(D14=0,"?,000",PRODUCT(I14*H14/D14))</f>
        <v>0</v>
      </c>
    </row>
    <row r="15" spans="1:10" ht="21.75" customHeight="1">
      <c r="A15" s="56" t="s">
        <v>227</v>
      </c>
      <c r="B15" s="57" t="s">
        <v>196</v>
      </c>
      <c r="C15" s="58" t="s">
        <v>249</v>
      </c>
      <c r="D15" s="58">
        <v>1.2</v>
      </c>
      <c r="E15" s="58">
        <v>1.2</v>
      </c>
      <c r="F15" s="58">
        <v>0</v>
      </c>
      <c r="G15" s="59">
        <v>0</v>
      </c>
      <c r="H15" s="60">
        <v>0.64</v>
      </c>
      <c r="I15" s="61">
        <v>0</v>
      </c>
      <c r="J15" s="62">
        <f t="shared" si="0"/>
        <v>0</v>
      </c>
    </row>
    <row r="16" spans="1:10" ht="21.75" customHeight="1">
      <c r="A16" s="56" t="s">
        <v>250</v>
      </c>
      <c r="B16" s="57" t="s">
        <v>196</v>
      </c>
      <c r="C16" s="58" t="s">
        <v>251</v>
      </c>
      <c r="D16" s="58">
        <v>3</v>
      </c>
      <c r="E16" s="58">
        <v>0</v>
      </c>
      <c r="F16" s="58">
        <v>3</v>
      </c>
      <c r="G16" s="59">
        <v>30</v>
      </c>
      <c r="H16" s="60">
        <f t="shared" si="1"/>
        <v>30</v>
      </c>
      <c r="I16" s="61">
        <v>0</v>
      </c>
      <c r="J16" s="62">
        <f>IF(D16=0,"?,000",PRODUCT(I16*H16/D16))</f>
        <v>0</v>
      </c>
    </row>
    <row r="17" spans="1:10" ht="21.75" customHeight="1">
      <c r="A17" s="56" t="s">
        <v>228</v>
      </c>
      <c r="B17" s="57" t="s">
        <v>197</v>
      </c>
      <c r="C17" s="58" t="s">
        <v>249</v>
      </c>
      <c r="D17" s="58">
        <v>156.5</v>
      </c>
      <c r="E17" s="58">
        <v>150</v>
      </c>
      <c r="F17" s="58">
        <v>6.5</v>
      </c>
      <c r="G17" s="59">
        <v>0.6</v>
      </c>
      <c r="H17" s="60">
        <f t="shared" si="1"/>
        <v>14.446153846153845</v>
      </c>
      <c r="I17" s="61">
        <v>0</v>
      </c>
      <c r="J17" s="62">
        <f>IF(D17=0,"?,000",PRODUCT(I17*H17/D17))</f>
        <v>0</v>
      </c>
    </row>
    <row r="18" spans="1:10" ht="21.75" customHeight="1">
      <c r="A18" s="56" t="s">
        <v>227</v>
      </c>
      <c r="B18" s="57" t="s">
        <v>197</v>
      </c>
      <c r="C18" s="58" t="s">
        <v>249</v>
      </c>
      <c r="D18" s="58">
        <v>1.2</v>
      </c>
      <c r="E18" s="58">
        <v>1.2</v>
      </c>
      <c r="F18" s="58">
        <v>0</v>
      </c>
      <c r="G18" s="59">
        <v>0</v>
      </c>
      <c r="H18" s="60">
        <v>0.64</v>
      </c>
      <c r="I18" s="61">
        <v>0</v>
      </c>
      <c r="J18" s="62">
        <f t="shared" si="0"/>
        <v>0</v>
      </c>
    </row>
    <row r="19" spans="1:10" ht="21.75" customHeight="1">
      <c r="A19" s="56" t="s">
        <v>225</v>
      </c>
      <c r="B19" s="57" t="s">
        <v>197</v>
      </c>
      <c r="C19" s="58" t="s">
        <v>249</v>
      </c>
      <c r="D19" s="58">
        <v>6</v>
      </c>
      <c r="E19" s="58">
        <v>1.4</v>
      </c>
      <c r="F19" s="58">
        <v>4.6</v>
      </c>
      <c r="G19" s="59">
        <v>13.8</v>
      </c>
      <c r="H19" s="60">
        <f t="shared" si="1"/>
        <v>18.000000000000004</v>
      </c>
      <c r="I19" s="61">
        <v>0</v>
      </c>
      <c r="J19" s="62">
        <f>IF(D19=0,"?,000",PRODUCT(I19*H19/D19))</f>
        <v>0</v>
      </c>
    </row>
    <row r="20" spans="1:10" ht="21.75" customHeight="1">
      <c r="A20" s="56" t="s">
        <v>228</v>
      </c>
      <c r="B20" s="57" t="s">
        <v>199</v>
      </c>
      <c r="C20" s="58" t="s">
        <v>249</v>
      </c>
      <c r="D20" s="58">
        <v>140</v>
      </c>
      <c r="E20" s="58">
        <v>140</v>
      </c>
      <c r="F20" s="58">
        <v>0</v>
      </c>
      <c r="G20" s="59">
        <v>0</v>
      </c>
      <c r="H20" s="60">
        <v>12.6</v>
      </c>
      <c r="I20" s="61">
        <v>0</v>
      </c>
      <c r="J20" s="62">
        <f>IF(D20=0,"?,000",PRODUCT(I20*H20/D20))</f>
        <v>0</v>
      </c>
    </row>
    <row r="21" spans="1:10" ht="21.75" customHeight="1">
      <c r="A21" s="56" t="s">
        <v>227</v>
      </c>
      <c r="B21" s="57" t="s">
        <v>199</v>
      </c>
      <c r="C21" s="58" t="s">
        <v>249</v>
      </c>
      <c r="D21" s="58">
        <v>1.2</v>
      </c>
      <c r="E21" s="58">
        <v>1.2</v>
      </c>
      <c r="F21" s="58">
        <v>0</v>
      </c>
      <c r="G21" s="59">
        <v>0</v>
      </c>
      <c r="H21" s="60">
        <v>0.64</v>
      </c>
      <c r="I21" s="61">
        <v>0</v>
      </c>
      <c r="J21" s="62">
        <f t="shared" si="0"/>
        <v>0</v>
      </c>
    </row>
    <row r="22" spans="1:10" ht="21.75" customHeight="1">
      <c r="A22" s="56" t="s">
        <v>252</v>
      </c>
      <c r="B22" s="57" t="s">
        <v>199</v>
      </c>
      <c r="C22" s="58" t="s">
        <v>249</v>
      </c>
      <c r="D22" s="58">
        <v>240</v>
      </c>
      <c r="E22" s="58">
        <v>240</v>
      </c>
      <c r="F22" s="58">
        <v>0</v>
      </c>
      <c r="G22" s="59">
        <v>0</v>
      </c>
      <c r="H22" s="60">
        <v>12</v>
      </c>
      <c r="I22" s="61">
        <v>0</v>
      </c>
      <c r="J22" s="62">
        <f>IF(D22=0,"?,000",PRODUCT(I22*H22/D22))</f>
        <v>0</v>
      </c>
    </row>
    <row r="23" spans="1:10" ht="21.75" customHeight="1">
      <c r="A23" s="56" t="s">
        <v>252</v>
      </c>
      <c r="B23" s="57" t="s">
        <v>200</v>
      </c>
      <c r="C23" s="58" t="s">
        <v>249</v>
      </c>
      <c r="D23" s="58">
        <v>100</v>
      </c>
      <c r="E23" s="58">
        <v>100</v>
      </c>
      <c r="F23" s="58">
        <v>0</v>
      </c>
      <c r="G23" s="59">
        <v>0</v>
      </c>
      <c r="H23" s="60">
        <v>5</v>
      </c>
      <c r="I23" s="61">
        <v>0</v>
      </c>
      <c r="J23" s="62">
        <f>IF(D23=0,"?,000",PRODUCT(I23*H23/D23))</f>
        <v>0</v>
      </c>
    </row>
    <row r="24" spans="1:10" ht="21.75" customHeight="1">
      <c r="A24" s="56" t="s">
        <v>227</v>
      </c>
      <c r="B24" s="57" t="s">
        <v>200</v>
      </c>
      <c r="C24" s="58" t="s">
        <v>249</v>
      </c>
      <c r="D24" s="58">
        <v>1.2</v>
      </c>
      <c r="E24" s="58">
        <v>1.2</v>
      </c>
      <c r="F24" s="58">
        <v>0</v>
      </c>
      <c r="G24" s="59">
        <v>0</v>
      </c>
      <c r="H24" s="60">
        <v>0.64</v>
      </c>
      <c r="I24" s="61">
        <v>0</v>
      </c>
      <c r="J24" s="62">
        <f t="shared" si="0"/>
        <v>0</v>
      </c>
    </row>
    <row r="25" spans="1:10" ht="21.75" customHeight="1">
      <c r="A25" s="56" t="s">
        <v>230</v>
      </c>
      <c r="B25" s="57" t="s">
        <v>200</v>
      </c>
      <c r="C25" s="58" t="s">
        <v>249</v>
      </c>
      <c r="D25" s="58">
        <v>2</v>
      </c>
      <c r="E25" s="58">
        <v>2</v>
      </c>
      <c r="F25" s="58">
        <v>0</v>
      </c>
      <c r="G25" s="59">
        <v>0</v>
      </c>
      <c r="H25" s="60">
        <v>2</v>
      </c>
      <c r="I25" s="61">
        <v>0</v>
      </c>
      <c r="J25" s="62">
        <f t="shared" si="0"/>
        <v>0</v>
      </c>
    </row>
    <row r="26" spans="1:10" ht="21.75" customHeight="1">
      <c r="A26" s="56" t="s">
        <v>228</v>
      </c>
      <c r="B26" s="57" t="s">
        <v>200</v>
      </c>
      <c r="C26" s="58" t="s">
        <v>249</v>
      </c>
      <c r="D26" s="58">
        <v>20</v>
      </c>
      <c r="E26" s="58">
        <v>20</v>
      </c>
      <c r="F26" s="58">
        <v>0</v>
      </c>
      <c r="G26" s="59">
        <v>0</v>
      </c>
      <c r="H26" s="60">
        <v>1.8</v>
      </c>
      <c r="I26" s="61">
        <v>0</v>
      </c>
      <c r="J26" s="62">
        <f>IF(D26=0,"?,000",PRODUCT(I26*H26/D26))</f>
        <v>0</v>
      </c>
    </row>
    <row r="27" spans="1:10" ht="21.75" customHeight="1">
      <c r="A27" s="56" t="s">
        <v>227</v>
      </c>
      <c r="B27" s="57" t="s">
        <v>202</v>
      </c>
      <c r="C27" s="58" t="s">
        <v>249</v>
      </c>
      <c r="D27" s="58">
        <v>1.2</v>
      </c>
      <c r="E27" s="58">
        <v>1.2</v>
      </c>
      <c r="F27" s="58">
        <v>0</v>
      </c>
      <c r="G27" s="59">
        <v>0</v>
      </c>
      <c r="H27" s="60">
        <v>0.64</v>
      </c>
      <c r="I27" s="61">
        <v>0</v>
      </c>
      <c r="J27" s="62">
        <f t="shared" si="0"/>
        <v>0</v>
      </c>
    </row>
    <row r="28" spans="1:10" ht="21.75" customHeight="1">
      <c r="A28" s="56" t="s">
        <v>230</v>
      </c>
      <c r="B28" s="57" t="s">
        <v>202</v>
      </c>
      <c r="C28" s="58" t="s">
        <v>249</v>
      </c>
      <c r="D28" s="58">
        <v>12</v>
      </c>
      <c r="E28" s="58">
        <v>2</v>
      </c>
      <c r="F28" s="58">
        <v>10</v>
      </c>
      <c r="G28" s="59">
        <v>10</v>
      </c>
      <c r="H28" s="60">
        <f>IF(F28=0,"?,000",PRODUCT(D28*G28/F28))</f>
        <v>12</v>
      </c>
      <c r="I28" s="61">
        <v>0</v>
      </c>
      <c r="J28" s="62">
        <f t="shared" si="0"/>
        <v>0</v>
      </c>
    </row>
    <row r="29" spans="1:10" ht="21.75" customHeight="1">
      <c r="A29" s="56" t="s">
        <v>229</v>
      </c>
      <c r="B29" s="57" t="s">
        <v>203</v>
      </c>
      <c r="C29" s="58" t="s">
        <v>249</v>
      </c>
      <c r="D29" s="58">
        <v>80</v>
      </c>
      <c r="E29" s="58">
        <v>44</v>
      </c>
      <c r="F29" s="58">
        <v>36</v>
      </c>
      <c r="G29" s="59">
        <v>9</v>
      </c>
      <c r="H29" s="60">
        <f>IF(F29=0,"?,000",PRODUCT(D29*G29/F29))</f>
        <v>20</v>
      </c>
      <c r="I29" s="61">
        <v>0</v>
      </c>
      <c r="J29" s="62">
        <f>IF(D29=0,"?,000",PRODUCT(I29*H29/D29))</f>
        <v>0</v>
      </c>
    </row>
    <row r="30" spans="1:10" ht="21.75" customHeight="1">
      <c r="A30" s="56" t="s">
        <v>227</v>
      </c>
      <c r="B30" s="57" t="s">
        <v>203</v>
      </c>
      <c r="C30" s="58" t="s">
        <v>249</v>
      </c>
      <c r="D30" s="58">
        <v>1.2</v>
      </c>
      <c r="E30" s="58">
        <v>1.2</v>
      </c>
      <c r="F30" s="58">
        <v>0</v>
      </c>
      <c r="G30" s="59">
        <v>0</v>
      </c>
      <c r="H30" s="60">
        <v>0.64</v>
      </c>
      <c r="I30" s="61">
        <v>0</v>
      </c>
      <c r="J30" s="62">
        <f t="shared" si="0"/>
        <v>0</v>
      </c>
    </row>
    <row r="31" spans="1:10" ht="21.75" customHeight="1">
      <c r="A31" s="56" t="s">
        <v>230</v>
      </c>
      <c r="B31" s="57" t="s">
        <v>203</v>
      </c>
      <c r="C31" s="58" t="s">
        <v>249</v>
      </c>
      <c r="D31" s="58">
        <v>11</v>
      </c>
      <c r="E31" s="58">
        <v>1</v>
      </c>
      <c r="F31" s="58">
        <v>10</v>
      </c>
      <c r="G31" s="59">
        <v>10</v>
      </c>
      <c r="H31" s="60">
        <f>IF(F31=0,"?,000",PRODUCT(D31*G31/F31))</f>
        <v>11</v>
      </c>
      <c r="I31" s="61">
        <v>0</v>
      </c>
      <c r="J31" s="62">
        <f t="shared" si="0"/>
        <v>0</v>
      </c>
    </row>
    <row r="32" spans="1:10" ht="21.75" customHeight="1">
      <c r="A32" s="56" t="s">
        <v>229</v>
      </c>
      <c r="B32" s="57" t="s">
        <v>204</v>
      </c>
      <c r="C32" s="58" t="s">
        <v>249</v>
      </c>
      <c r="D32" s="58">
        <v>108</v>
      </c>
      <c r="E32" s="58">
        <v>108</v>
      </c>
      <c r="F32" s="58">
        <v>0</v>
      </c>
      <c r="G32" s="59">
        <v>0</v>
      </c>
      <c r="H32" s="60">
        <v>27</v>
      </c>
      <c r="I32" s="61">
        <v>0</v>
      </c>
      <c r="J32" s="62">
        <f>IF(D32=0,"?,000",PRODUCT(I32*H32/D32))</f>
        <v>0</v>
      </c>
    </row>
    <row r="33" spans="1:10" ht="21.75" customHeight="1">
      <c r="A33" s="56" t="s">
        <v>227</v>
      </c>
      <c r="B33" s="57" t="s">
        <v>204</v>
      </c>
      <c r="C33" s="58" t="s">
        <v>249</v>
      </c>
      <c r="D33" s="58">
        <v>1.2</v>
      </c>
      <c r="E33" s="58">
        <v>1.2</v>
      </c>
      <c r="F33" s="58">
        <v>0</v>
      </c>
      <c r="G33" s="59">
        <v>0</v>
      </c>
      <c r="H33" s="60">
        <v>0.64</v>
      </c>
      <c r="I33" s="61">
        <v>0</v>
      </c>
      <c r="J33" s="62">
        <f t="shared" si="0"/>
        <v>0</v>
      </c>
    </row>
    <row r="34" spans="1:10" ht="21.75" customHeight="1">
      <c r="A34" s="56" t="s">
        <v>230</v>
      </c>
      <c r="B34" s="57" t="s">
        <v>204</v>
      </c>
      <c r="C34" s="58" t="s">
        <v>249</v>
      </c>
      <c r="D34" s="58">
        <v>2</v>
      </c>
      <c r="E34" s="58">
        <v>2</v>
      </c>
      <c r="F34" s="58">
        <v>0</v>
      </c>
      <c r="G34" s="59">
        <v>0</v>
      </c>
      <c r="H34" s="60">
        <v>2</v>
      </c>
      <c r="I34" s="61">
        <v>0</v>
      </c>
      <c r="J34" s="62">
        <f t="shared" si="0"/>
        <v>0</v>
      </c>
    </row>
    <row r="35" spans="1:10" ht="21.75" customHeight="1">
      <c r="A35" s="56" t="s">
        <v>227</v>
      </c>
      <c r="B35" s="57" t="s">
        <v>206</v>
      </c>
      <c r="C35" s="58" t="s">
        <v>249</v>
      </c>
      <c r="D35" s="58">
        <v>1.2</v>
      </c>
      <c r="E35" s="58">
        <v>1.2</v>
      </c>
      <c r="F35" s="58">
        <v>0</v>
      </c>
      <c r="G35" s="59">
        <v>0</v>
      </c>
      <c r="H35" s="60">
        <v>0.64</v>
      </c>
      <c r="I35" s="61">
        <v>0</v>
      </c>
      <c r="J35" s="62">
        <f t="shared" si="0"/>
        <v>0</v>
      </c>
    </row>
    <row r="36" spans="1:10" ht="21.75" customHeight="1">
      <c r="A36" s="56" t="s">
        <v>253</v>
      </c>
      <c r="B36" s="57" t="s">
        <v>207</v>
      </c>
      <c r="C36" s="58" t="s">
        <v>249</v>
      </c>
      <c r="D36" s="58">
        <v>20</v>
      </c>
      <c r="E36" s="58">
        <v>20</v>
      </c>
      <c r="F36" s="58">
        <v>0</v>
      </c>
      <c r="G36" s="59">
        <v>0</v>
      </c>
      <c r="H36" s="60">
        <v>2</v>
      </c>
      <c r="I36" s="61">
        <v>0</v>
      </c>
      <c r="J36" s="62">
        <f>IF(D36=0,"?,000",PRODUCT(I36*H36/D36))</f>
        <v>0</v>
      </c>
    </row>
    <row r="37" spans="1:10" ht="21.75" customHeight="1">
      <c r="A37" s="56" t="s">
        <v>227</v>
      </c>
      <c r="B37" s="57" t="s">
        <v>207</v>
      </c>
      <c r="C37" s="58" t="s">
        <v>249</v>
      </c>
      <c r="D37" s="58">
        <v>1.2</v>
      </c>
      <c r="E37" s="58">
        <v>1.2</v>
      </c>
      <c r="F37" s="58">
        <v>0</v>
      </c>
      <c r="G37" s="59">
        <v>0</v>
      </c>
      <c r="H37" s="60">
        <v>0.64</v>
      </c>
      <c r="I37" s="61">
        <v>0</v>
      </c>
      <c r="J37" s="62">
        <f t="shared" si="0"/>
        <v>0</v>
      </c>
    </row>
    <row r="38" spans="1:10" ht="21.75" customHeight="1">
      <c r="A38" s="56" t="s">
        <v>230</v>
      </c>
      <c r="B38" s="57" t="s">
        <v>207</v>
      </c>
      <c r="C38" s="58" t="s">
        <v>249</v>
      </c>
      <c r="D38" s="58">
        <v>48</v>
      </c>
      <c r="E38" s="58">
        <v>3</v>
      </c>
      <c r="F38" s="58">
        <v>45</v>
      </c>
      <c r="G38" s="59">
        <v>36</v>
      </c>
      <c r="H38" s="60">
        <f>IF(F38=0,"?,000",PRODUCT(D38*G38/F38))</f>
        <v>38.4</v>
      </c>
      <c r="I38" s="61">
        <v>0</v>
      </c>
      <c r="J38" s="62">
        <f t="shared" si="0"/>
        <v>0</v>
      </c>
    </row>
    <row r="39" spans="1:10" ht="21.75" customHeight="1">
      <c r="A39" s="56" t="s">
        <v>252</v>
      </c>
      <c r="B39" s="57" t="s">
        <v>207</v>
      </c>
      <c r="C39" s="58" t="s">
        <v>249</v>
      </c>
      <c r="D39" s="58">
        <v>400</v>
      </c>
      <c r="E39" s="58">
        <v>0</v>
      </c>
      <c r="F39" s="58">
        <v>400</v>
      </c>
      <c r="G39" s="59">
        <v>140</v>
      </c>
      <c r="H39" s="60">
        <f>IF(F39=0,"?,000",PRODUCT(D39*G39/F39))</f>
        <v>140</v>
      </c>
      <c r="I39" s="61">
        <v>0</v>
      </c>
      <c r="J39" s="62">
        <f aca="true" t="shared" si="2" ref="J39:J56">IF(D39=0,"?,000",PRODUCT(I39*H39/D39))</f>
        <v>0</v>
      </c>
    </row>
    <row r="40" spans="1:10" ht="21.75" customHeight="1">
      <c r="A40" s="56" t="s">
        <v>252</v>
      </c>
      <c r="B40" s="57" t="s">
        <v>207</v>
      </c>
      <c r="C40" s="58" t="s">
        <v>249</v>
      </c>
      <c r="D40" s="58">
        <v>65</v>
      </c>
      <c r="E40" s="58">
        <v>65</v>
      </c>
      <c r="F40" s="58">
        <v>0</v>
      </c>
      <c r="G40" s="59">
        <v>0</v>
      </c>
      <c r="H40" s="60">
        <v>22.75</v>
      </c>
      <c r="I40" s="61">
        <v>0</v>
      </c>
      <c r="J40" s="62">
        <f t="shared" si="2"/>
        <v>0</v>
      </c>
    </row>
    <row r="41" spans="1:10" ht="21.75" customHeight="1">
      <c r="A41" s="56" t="s">
        <v>227</v>
      </c>
      <c r="B41" s="57" t="s">
        <v>210</v>
      </c>
      <c r="C41" s="58" t="s">
        <v>249</v>
      </c>
      <c r="D41" s="58">
        <v>1.2</v>
      </c>
      <c r="E41" s="58">
        <v>1.2</v>
      </c>
      <c r="F41" s="58">
        <v>0</v>
      </c>
      <c r="G41" s="59">
        <v>0</v>
      </c>
      <c r="H41" s="60">
        <v>0.64</v>
      </c>
      <c r="I41" s="61">
        <v>0</v>
      </c>
      <c r="J41" s="62">
        <f t="shared" si="2"/>
        <v>0</v>
      </c>
    </row>
    <row r="42" spans="1:10" ht="21.75" customHeight="1">
      <c r="A42" s="56" t="s">
        <v>252</v>
      </c>
      <c r="B42" s="58" t="s">
        <v>210</v>
      </c>
      <c r="C42" s="58" t="s">
        <v>249</v>
      </c>
      <c r="D42" s="58">
        <v>800</v>
      </c>
      <c r="E42" s="58">
        <v>0</v>
      </c>
      <c r="F42" s="58">
        <v>800</v>
      </c>
      <c r="G42" s="59">
        <v>700</v>
      </c>
      <c r="H42" s="60">
        <f>IF(F42=0,"?,000",PRODUCT(D42*G42/F42))</f>
        <v>700</v>
      </c>
      <c r="I42" s="61">
        <v>0</v>
      </c>
      <c r="J42" s="62">
        <f t="shared" si="2"/>
        <v>0</v>
      </c>
    </row>
    <row r="43" spans="1:10" ht="21.75" customHeight="1">
      <c r="A43" s="56" t="s">
        <v>227</v>
      </c>
      <c r="B43" s="57" t="s">
        <v>211</v>
      </c>
      <c r="C43" s="58" t="s">
        <v>249</v>
      </c>
      <c r="D43" s="58">
        <v>1.2</v>
      </c>
      <c r="E43" s="58">
        <v>1.2</v>
      </c>
      <c r="F43" s="58">
        <v>0</v>
      </c>
      <c r="G43" s="59">
        <v>0</v>
      </c>
      <c r="H43" s="60">
        <v>0.64</v>
      </c>
      <c r="I43" s="61">
        <v>0</v>
      </c>
      <c r="J43" s="62">
        <f t="shared" si="2"/>
        <v>0</v>
      </c>
    </row>
    <row r="44" spans="1:10" ht="21.75" customHeight="1">
      <c r="A44" s="56" t="s">
        <v>227</v>
      </c>
      <c r="B44" s="57" t="s">
        <v>213</v>
      </c>
      <c r="C44" s="58" t="s">
        <v>249</v>
      </c>
      <c r="D44" s="58">
        <v>1.2</v>
      </c>
      <c r="E44" s="58">
        <v>1.2</v>
      </c>
      <c r="F44" s="58">
        <v>0</v>
      </c>
      <c r="G44" s="59">
        <v>0</v>
      </c>
      <c r="H44" s="60">
        <v>0.64</v>
      </c>
      <c r="I44" s="61">
        <v>0</v>
      </c>
      <c r="J44" s="62">
        <f t="shared" si="2"/>
        <v>0</v>
      </c>
    </row>
    <row r="45" spans="1:10" ht="21.75" customHeight="1">
      <c r="A45" s="56" t="s">
        <v>228</v>
      </c>
      <c r="B45" s="58" t="s">
        <v>214</v>
      </c>
      <c r="C45" s="58" t="s">
        <v>249</v>
      </c>
      <c r="D45" s="58">
        <v>80</v>
      </c>
      <c r="E45" s="58">
        <v>80</v>
      </c>
      <c r="F45" s="58">
        <v>0</v>
      </c>
      <c r="G45" s="59">
        <v>0</v>
      </c>
      <c r="H45" s="60">
        <v>7.2</v>
      </c>
      <c r="I45" s="61">
        <v>0</v>
      </c>
      <c r="J45" s="62">
        <f t="shared" si="2"/>
        <v>0</v>
      </c>
    </row>
    <row r="46" spans="1:10" ht="21.75" customHeight="1">
      <c r="A46" s="56" t="s">
        <v>227</v>
      </c>
      <c r="B46" s="57" t="s">
        <v>214</v>
      </c>
      <c r="C46" s="58" t="s">
        <v>249</v>
      </c>
      <c r="D46" s="58">
        <v>1.2</v>
      </c>
      <c r="E46" s="58">
        <v>1.2</v>
      </c>
      <c r="F46" s="58">
        <v>0</v>
      </c>
      <c r="G46" s="59">
        <v>0</v>
      </c>
      <c r="H46" s="60">
        <v>0.64</v>
      </c>
      <c r="I46" s="61">
        <v>0</v>
      </c>
      <c r="J46" s="62">
        <f t="shared" si="2"/>
        <v>0</v>
      </c>
    </row>
    <row r="47" spans="1:10" ht="21.75" customHeight="1">
      <c r="A47" s="56" t="s">
        <v>227</v>
      </c>
      <c r="B47" s="57" t="s">
        <v>216</v>
      </c>
      <c r="C47" s="58" t="s">
        <v>249</v>
      </c>
      <c r="D47" s="58">
        <v>1.2</v>
      </c>
      <c r="E47" s="58">
        <v>1.2</v>
      </c>
      <c r="F47" s="58">
        <v>0</v>
      </c>
      <c r="G47" s="59">
        <v>0</v>
      </c>
      <c r="H47" s="60">
        <v>0.64</v>
      </c>
      <c r="I47" s="61">
        <v>0</v>
      </c>
      <c r="J47" s="62">
        <f t="shared" si="2"/>
        <v>0</v>
      </c>
    </row>
    <row r="48" spans="1:10" ht="21.75" customHeight="1">
      <c r="A48" s="56" t="s">
        <v>227</v>
      </c>
      <c r="B48" s="57" t="s">
        <v>217</v>
      </c>
      <c r="C48" s="58" t="s">
        <v>249</v>
      </c>
      <c r="D48" s="58">
        <v>1.2</v>
      </c>
      <c r="E48" s="58">
        <v>1.2</v>
      </c>
      <c r="F48" s="58">
        <v>0</v>
      </c>
      <c r="G48" s="59">
        <v>0</v>
      </c>
      <c r="H48" s="60">
        <v>0.64</v>
      </c>
      <c r="I48" s="61">
        <v>0</v>
      </c>
      <c r="J48" s="62">
        <f t="shared" si="2"/>
        <v>0</v>
      </c>
    </row>
    <row r="49" spans="1:10" ht="21.75" customHeight="1">
      <c r="A49" s="56" t="s">
        <v>227</v>
      </c>
      <c r="B49" s="57" t="s">
        <v>219</v>
      </c>
      <c r="C49" s="58" t="s">
        <v>249</v>
      </c>
      <c r="D49" s="58">
        <v>1.2</v>
      </c>
      <c r="E49" s="58">
        <v>1.2</v>
      </c>
      <c r="F49" s="58">
        <v>0</v>
      </c>
      <c r="G49" s="59">
        <v>0</v>
      </c>
      <c r="H49" s="60">
        <v>0.64</v>
      </c>
      <c r="I49" s="61">
        <v>0</v>
      </c>
      <c r="J49" s="62">
        <f t="shared" si="2"/>
        <v>0</v>
      </c>
    </row>
    <row r="50" spans="1:10" ht="21.75" customHeight="1">
      <c r="A50" s="56" t="s">
        <v>227</v>
      </c>
      <c r="B50" s="57" t="s">
        <v>220</v>
      </c>
      <c r="C50" s="58" t="s">
        <v>249</v>
      </c>
      <c r="D50" s="58">
        <v>1.2</v>
      </c>
      <c r="E50" s="58">
        <v>1.2</v>
      </c>
      <c r="F50" s="58">
        <v>0</v>
      </c>
      <c r="G50" s="59">
        <v>0</v>
      </c>
      <c r="H50" s="60">
        <v>0.64</v>
      </c>
      <c r="I50" s="61">
        <v>0</v>
      </c>
      <c r="J50" s="62">
        <f t="shared" si="2"/>
        <v>0</v>
      </c>
    </row>
    <row r="51" spans="1:10" ht="21.75" customHeight="1">
      <c r="A51" s="56" t="s">
        <v>228</v>
      </c>
      <c r="B51" s="58" t="s">
        <v>221</v>
      </c>
      <c r="C51" s="58" t="s">
        <v>249</v>
      </c>
      <c r="D51" s="58">
        <v>45</v>
      </c>
      <c r="E51" s="58">
        <v>45</v>
      </c>
      <c r="F51" s="58">
        <v>0</v>
      </c>
      <c r="G51" s="59">
        <v>0</v>
      </c>
      <c r="H51" s="60">
        <v>4.05</v>
      </c>
      <c r="I51" s="61">
        <v>0</v>
      </c>
      <c r="J51" s="62">
        <f t="shared" si="2"/>
        <v>0</v>
      </c>
    </row>
    <row r="52" spans="1:10" ht="21.75" customHeight="1">
      <c r="A52" s="56" t="s">
        <v>227</v>
      </c>
      <c r="B52" s="57" t="s">
        <v>221</v>
      </c>
      <c r="C52" s="58" t="s">
        <v>249</v>
      </c>
      <c r="D52" s="58">
        <v>1.2</v>
      </c>
      <c r="E52" s="58">
        <v>1.2</v>
      </c>
      <c r="F52" s="58">
        <v>0</v>
      </c>
      <c r="G52" s="59">
        <v>0</v>
      </c>
      <c r="H52" s="60">
        <v>0.64</v>
      </c>
      <c r="I52" s="61">
        <v>0</v>
      </c>
      <c r="J52" s="62">
        <f t="shared" si="2"/>
        <v>0</v>
      </c>
    </row>
    <row r="53" spans="1:10" ht="21.75" customHeight="1">
      <c r="A53" s="56" t="s">
        <v>228</v>
      </c>
      <c r="B53" s="58" t="s">
        <v>223</v>
      </c>
      <c r="C53" s="58" t="s">
        <v>249</v>
      </c>
      <c r="D53" s="58">
        <v>122.5</v>
      </c>
      <c r="E53" s="58">
        <v>85</v>
      </c>
      <c r="F53" s="58">
        <v>37.5</v>
      </c>
      <c r="G53" s="59">
        <v>4.5</v>
      </c>
      <c r="H53" s="60">
        <f>IF(F53=0,"?,000",PRODUCT(D53*G53/F53))</f>
        <v>14.7</v>
      </c>
      <c r="I53" s="61">
        <v>0</v>
      </c>
      <c r="J53" s="62">
        <f t="shared" si="2"/>
        <v>0</v>
      </c>
    </row>
    <row r="54" spans="1:10" ht="21.75" customHeight="1">
      <c r="A54" s="56" t="s">
        <v>227</v>
      </c>
      <c r="B54" s="57" t="s">
        <v>223</v>
      </c>
      <c r="C54" s="58" t="s">
        <v>249</v>
      </c>
      <c r="D54" s="58">
        <v>1.2</v>
      </c>
      <c r="E54" s="58">
        <v>1.2</v>
      </c>
      <c r="F54" s="58">
        <v>0</v>
      </c>
      <c r="G54" s="59">
        <v>0</v>
      </c>
      <c r="H54" s="60">
        <v>0.64</v>
      </c>
      <c r="I54" s="61">
        <v>0</v>
      </c>
      <c r="J54" s="62">
        <f t="shared" si="2"/>
        <v>0</v>
      </c>
    </row>
    <row r="55" spans="1:10" ht="21.75" customHeight="1">
      <c r="A55" s="56" t="s">
        <v>228</v>
      </c>
      <c r="B55" s="58" t="s">
        <v>224</v>
      </c>
      <c r="C55" s="58" t="s">
        <v>249</v>
      </c>
      <c r="D55" s="58">
        <v>480</v>
      </c>
      <c r="E55" s="58">
        <v>480</v>
      </c>
      <c r="F55" s="58">
        <v>0</v>
      </c>
      <c r="G55" s="59">
        <v>0</v>
      </c>
      <c r="H55" s="60">
        <v>43.2</v>
      </c>
      <c r="I55" s="61">
        <v>0</v>
      </c>
      <c r="J55" s="62">
        <f t="shared" si="2"/>
        <v>0</v>
      </c>
    </row>
    <row r="56" spans="1:10" ht="21.75" customHeight="1" thickBot="1">
      <c r="A56" s="56" t="s">
        <v>227</v>
      </c>
      <c r="B56" s="57" t="s">
        <v>224</v>
      </c>
      <c r="C56" s="58" t="s">
        <v>249</v>
      </c>
      <c r="D56" s="58">
        <v>1.2</v>
      </c>
      <c r="E56" s="58">
        <v>1.2</v>
      </c>
      <c r="F56" s="58">
        <v>0</v>
      </c>
      <c r="G56" s="59">
        <v>0</v>
      </c>
      <c r="H56" s="60">
        <v>0.64</v>
      </c>
      <c r="I56" s="61">
        <v>0</v>
      </c>
      <c r="J56" s="62">
        <f t="shared" si="2"/>
        <v>0</v>
      </c>
    </row>
    <row r="57" spans="1:10" ht="21.75" customHeight="1" thickBot="1">
      <c r="A57" s="63" t="s">
        <v>182</v>
      </c>
      <c r="B57" s="64"/>
      <c r="C57" s="65"/>
      <c r="D57" s="64"/>
      <c r="E57" s="64"/>
      <c r="F57" s="64"/>
      <c r="G57" s="66">
        <f>SUM(G5:G56)</f>
        <v>999.7</v>
      </c>
      <c r="H57" s="67">
        <f>SUM(H5:H56)</f>
        <v>1268.4461538461546</v>
      </c>
      <c r="I57" s="64"/>
      <c r="J57" s="68">
        <f>SUM(J5:J56)</f>
        <v>0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9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3" t="s">
        <v>169</v>
      </c>
      <c r="D1" s="6" t="s">
        <v>254</v>
      </c>
      <c r="H1" s="5"/>
      <c r="J1" s="6" t="s">
        <v>255</v>
      </c>
      <c r="L1" s="5"/>
      <c r="M1" s="5"/>
    </row>
    <row r="2" spans="1:13" ht="21.75" customHeight="1">
      <c r="A2" s="43" t="s">
        <v>171</v>
      </c>
      <c r="D2" s="6" t="s">
        <v>256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9" t="s">
        <v>174</v>
      </c>
      <c r="B4" s="70" t="s">
        <v>175</v>
      </c>
      <c r="C4" s="71" t="s">
        <v>257</v>
      </c>
      <c r="D4" s="72"/>
      <c r="E4" s="73" t="s">
        <v>240</v>
      </c>
      <c r="G4" s="12"/>
      <c r="H4" s="46" t="s">
        <v>258</v>
      </c>
      <c r="I4" s="74"/>
      <c r="J4" s="75" t="s">
        <v>259</v>
      </c>
      <c r="K4" s="13" t="s">
        <v>260</v>
      </c>
      <c r="L4" s="46" t="s">
        <v>261</v>
      </c>
      <c r="M4" s="48"/>
    </row>
    <row r="5" spans="1:13" ht="21.75" customHeight="1" thickBot="1">
      <c r="A5" s="16"/>
      <c r="B5" s="17"/>
      <c r="C5" s="36" t="s">
        <v>262</v>
      </c>
      <c r="D5" s="76" t="s">
        <v>263</v>
      </c>
      <c r="E5" s="77" t="s">
        <v>264</v>
      </c>
      <c r="G5" s="78" t="s">
        <v>265</v>
      </c>
      <c r="H5" s="20" t="s">
        <v>239</v>
      </c>
      <c r="I5" s="20" t="s">
        <v>266</v>
      </c>
      <c r="J5" s="79" t="s">
        <v>267</v>
      </c>
      <c r="K5" s="80" t="s">
        <v>268</v>
      </c>
      <c r="L5" s="20" t="s">
        <v>269</v>
      </c>
      <c r="M5" s="81" t="s">
        <v>270</v>
      </c>
    </row>
    <row r="6" spans="1:13" ht="21.75" customHeight="1">
      <c r="A6" s="22" t="s">
        <v>186</v>
      </c>
      <c r="B6" s="23" t="s">
        <v>187</v>
      </c>
      <c r="C6" s="82">
        <v>13.14</v>
      </c>
      <c r="D6" s="83">
        <v>0</v>
      </c>
      <c r="E6" s="84">
        <v>0</v>
      </c>
      <c r="G6" s="85" t="s">
        <v>229</v>
      </c>
      <c r="H6" s="86">
        <v>188</v>
      </c>
      <c r="I6" s="86" t="s">
        <v>249</v>
      </c>
      <c r="J6" s="86">
        <v>2.77</v>
      </c>
      <c r="K6" s="87">
        <f>IF(J6=0,0,PRODUCT(H6/J6))</f>
        <v>67.87003610108303</v>
      </c>
      <c r="L6" s="88">
        <v>47</v>
      </c>
      <c r="M6" s="89">
        <f>IF(J6=0,0,PRODUCT(L6/J6))</f>
        <v>16.967509025270758</v>
      </c>
    </row>
    <row r="7" spans="1:13" ht="21.75" customHeight="1" thickBot="1">
      <c r="A7" s="28"/>
      <c r="B7" s="20" t="s">
        <v>188</v>
      </c>
      <c r="C7" s="90">
        <v>0.64</v>
      </c>
      <c r="D7" s="91">
        <v>0</v>
      </c>
      <c r="E7" s="92">
        <v>0</v>
      </c>
      <c r="G7" s="85" t="s">
        <v>271</v>
      </c>
      <c r="H7" s="86">
        <v>25</v>
      </c>
      <c r="I7" s="86" t="s">
        <v>249</v>
      </c>
      <c r="J7" s="86" t="s">
        <v>272</v>
      </c>
      <c r="K7" s="87" t="s">
        <v>273</v>
      </c>
      <c r="L7" s="88">
        <v>12.5</v>
      </c>
      <c r="M7" s="89" t="s">
        <v>273</v>
      </c>
    </row>
    <row r="8" spans="1:13" ht="21.75" customHeight="1">
      <c r="A8" s="32" t="s">
        <v>189</v>
      </c>
      <c r="B8" s="33" t="s">
        <v>190</v>
      </c>
      <c r="C8" s="93">
        <v>0.64</v>
      </c>
      <c r="D8" s="94">
        <v>0</v>
      </c>
      <c r="E8" s="89">
        <v>0</v>
      </c>
      <c r="G8" s="85" t="s">
        <v>274</v>
      </c>
      <c r="H8" s="86" t="s">
        <v>275</v>
      </c>
      <c r="I8" s="86" t="s">
        <v>249</v>
      </c>
      <c r="J8" s="86">
        <v>3.76</v>
      </c>
      <c r="K8" s="469" t="s">
        <v>276</v>
      </c>
      <c r="L8" s="466"/>
      <c r="M8" s="470"/>
    </row>
    <row r="9" spans="1:13" ht="21.75" customHeight="1" thickBot="1">
      <c r="A9" s="28"/>
      <c r="B9" s="20" t="s">
        <v>191</v>
      </c>
      <c r="C9" s="90">
        <v>26</v>
      </c>
      <c r="D9" s="91">
        <v>0</v>
      </c>
      <c r="E9" s="92">
        <v>8</v>
      </c>
      <c r="G9" s="85" t="s">
        <v>225</v>
      </c>
      <c r="H9" s="86">
        <v>6</v>
      </c>
      <c r="I9" s="86" t="s">
        <v>249</v>
      </c>
      <c r="J9" s="86">
        <v>0.38</v>
      </c>
      <c r="K9" s="87">
        <f>IF(J9=0,0,PRODUCT(H9/J9))</f>
        <v>15.789473684210526</v>
      </c>
      <c r="L9" s="88">
        <v>18</v>
      </c>
      <c r="M9" s="89">
        <f>IF(J9=0,0,PRODUCT(L9/J9))</f>
        <v>47.368421052631575</v>
      </c>
    </row>
    <row r="10" spans="1:13" ht="21.75" customHeight="1">
      <c r="A10" s="32" t="s">
        <v>192</v>
      </c>
      <c r="B10" s="33" t="s">
        <v>193</v>
      </c>
      <c r="C10" s="93">
        <v>0.64</v>
      </c>
      <c r="D10" s="94">
        <v>0</v>
      </c>
      <c r="E10" s="89">
        <v>0</v>
      </c>
      <c r="G10" s="85" t="s">
        <v>228</v>
      </c>
      <c r="H10" s="86">
        <v>2064</v>
      </c>
      <c r="I10" s="86" t="s">
        <v>249</v>
      </c>
      <c r="J10" s="86">
        <v>4.5</v>
      </c>
      <c r="K10" s="87">
        <f>IF(J10=0,0,PRODUCT(H10/J10))</f>
        <v>458.6666666666667</v>
      </c>
      <c r="L10" s="88">
        <v>189.796</v>
      </c>
      <c r="M10" s="89">
        <f>IF(J10=0,0,PRODUCT(L10/J10))</f>
        <v>42.17688888888889</v>
      </c>
    </row>
    <row r="11" spans="1:13" ht="21.75" customHeight="1" thickBot="1">
      <c r="A11" s="32"/>
      <c r="B11" s="33" t="s">
        <v>194</v>
      </c>
      <c r="C11" s="95">
        <v>32.14</v>
      </c>
      <c r="D11" s="96">
        <v>0</v>
      </c>
      <c r="E11" s="97">
        <v>0</v>
      </c>
      <c r="G11" s="85" t="s">
        <v>232</v>
      </c>
      <c r="H11" s="86" t="s">
        <v>275</v>
      </c>
      <c r="I11" s="86" t="s">
        <v>249</v>
      </c>
      <c r="J11" s="86">
        <v>1.24</v>
      </c>
      <c r="K11" s="469" t="s">
        <v>276</v>
      </c>
      <c r="L11" s="466"/>
      <c r="M11" s="470"/>
    </row>
    <row r="12" spans="1:13" ht="21.75" customHeight="1">
      <c r="A12" s="22" t="s">
        <v>195</v>
      </c>
      <c r="B12" s="24" t="s">
        <v>196</v>
      </c>
      <c r="C12" s="82">
        <v>72.94</v>
      </c>
      <c r="D12" s="83">
        <v>0</v>
      </c>
      <c r="E12" s="84">
        <v>67.8</v>
      </c>
      <c r="G12" s="85" t="s">
        <v>227</v>
      </c>
      <c r="H12" s="86">
        <v>45</v>
      </c>
      <c r="I12" s="86" t="s">
        <v>249</v>
      </c>
      <c r="J12" s="86">
        <v>0.32</v>
      </c>
      <c r="K12" s="87">
        <f>IF(J12=0,0,PRODUCT(H12/J12))</f>
        <v>140.625</v>
      </c>
      <c r="L12" s="88">
        <v>24</v>
      </c>
      <c r="M12" s="89">
        <f>IF(J12=0,0,PRODUCT(L12/J12))</f>
        <v>75</v>
      </c>
    </row>
    <row r="13" spans="1:13" ht="21.75" customHeight="1" thickBot="1">
      <c r="A13" s="32"/>
      <c r="B13" s="33" t="s">
        <v>197</v>
      </c>
      <c r="C13" s="93">
        <v>33.086</v>
      </c>
      <c r="D13" s="94">
        <v>0</v>
      </c>
      <c r="E13" s="89">
        <v>14.4</v>
      </c>
      <c r="G13" s="85" t="s">
        <v>230</v>
      </c>
      <c r="H13" s="86">
        <v>75</v>
      </c>
      <c r="I13" s="86" t="s">
        <v>249</v>
      </c>
      <c r="J13" s="86">
        <v>1.98</v>
      </c>
      <c r="K13" s="87">
        <f>IF(J13=0,0,PRODUCT(H13/J13))</f>
        <v>37.87878787878788</v>
      </c>
      <c r="L13" s="88">
        <v>65.4</v>
      </c>
      <c r="M13" s="89">
        <f>IF(J13=0,0,PRODUCT(L13/J13))</f>
        <v>33.03030303030303</v>
      </c>
    </row>
    <row r="14" spans="1:13" ht="21.75" customHeight="1">
      <c r="A14" s="22" t="s">
        <v>198</v>
      </c>
      <c r="B14" s="24" t="s">
        <v>199</v>
      </c>
      <c r="C14" s="82">
        <v>25.24</v>
      </c>
      <c r="D14" s="83">
        <v>0</v>
      </c>
      <c r="E14" s="84">
        <v>0</v>
      </c>
      <c r="G14" s="12" t="s">
        <v>277</v>
      </c>
      <c r="H14" s="46" t="s">
        <v>258</v>
      </c>
      <c r="I14" s="74"/>
      <c r="J14" s="75" t="s">
        <v>278</v>
      </c>
      <c r="K14" s="13" t="s">
        <v>260</v>
      </c>
      <c r="L14" s="46" t="s">
        <v>261</v>
      </c>
      <c r="M14" s="48"/>
    </row>
    <row r="15" spans="1:13" ht="21.75" customHeight="1" thickBot="1">
      <c r="A15" s="32"/>
      <c r="B15" s="33" t="s">
        <v>200</v>
      </c>
      <c r="C15" s="93">
        <v>9.44</v>
      </c>
      <c r="D15" s="94">
        <v>0</v>
      </c>
      <c r="E15" s="89">
        <v>0</v>
      </c>
      <c r="G15" s="78" t="s">
        <v>279</v>
      </c>
      <c r="H15" s="20" t="s">
        <v>239</v>
      </c>
      <c r="I15" s="20" t="s">
        <v>266</v>
      </c>
      <c r="J15" s="79" t="s">
        <v>280</v>
      </c>
      <c r="K15" s="80" t="s">
        <v>281</v>
      </c>
      <c r="L15" s="20" t="s">
        <v>269</v>
      </c>
      <c r="M15" s="81" t="s">
        <v>282</v>
      </c>
    </row>
    <row r="16" spans="1:13" ht="21.75" customHeight="1">
      <c r="A16" s="22" t="s">
        <v>201</v>
      </c>
      <c r="B16" s="24" t="s">
        <v>202</v>
      </c>
      <c r="C16" s="82">
        <v>12.64</v>
      </c>
      <c r="D16" s="83">
        <v>0</v>
      </c>
      <c r="E16" s="84">
        <v>10</v>
      </c>
      <c r="G16" s="85" t="s">
        <v>231</v>
      </c>
      <c r="H16" s="86">
        <v>20</v>
      </c>
      <c r="I16" s="86" t="s">
        <v>249</v>
      </c>
      <c r="J16" s="86">
        <v>13</v>
      </c>
      <c r="K16" s="87">
        <f>IF(J16=0,0,PRODUCT(H16/J16))</f>
        <v>1.5384615384615385</v>
      </c>
      <c r="L16" s="88">
        <v>2</v>
      </c>
      <c r="M16" s="89">
        <f>IF(J16=0,0,PRODUCT(L16/J16))</f>
        <v>0.15384615384615385</v>
      </c>
    </row>
    <row r="17" spans="1:13" ht="21.75" customHeight="1">
      <c r="A17" s="32"/>
      <c r="B17" s="33" t="s">
        <v>203</v>
      </c>
      <c r="C17" s="93">
        <v>31.64</v>
      </c>
      <c r="D17" s="94">
        <v>0</v>
      </c>
      <c r="E17" s="89">
        <v>19</v>
      </c>
      <c r="G17" s="85" t="s">
        <v>173</v>
      </c>
      <c r="H17" s="86">
        <v>1605</v>
      </c>
      <c r="I17" s="86" t="s">
        <v>249</v>
      </c>
      <c r="J17" s="86">
        <v>94</v>
      </c>
      <c r="K17" s="87">
        <f>IF(J17=0,0,PRODUCT(H17/J17))</f>
        <v>17.074468085106382</v>
      </c>
      <c r="L17" s="88">
        <v>879.75</v>
      </c>
      <c r="M17" s="89">
        <f>IF(J17=0,0,PRODUCT(L17/J17))</f>
        <v>9.35904255319149</v>
      </c>
    </row>
    <row r="18" spans="1:13" ht="21.75" customHeight="1" thickBot="1">
      <c r="A18" s="28"/>
      <c r="B18" s="20" t="s">
        <v>204</v>
      </c>
      <c r="C18" s="90">
        <v>29.64</v>
      </c>
      <c r="D18" s="91">
        <v>0</v>
      </c>
      <c r="E18" s="92">
        <v>0</v>
      </c>
      <c r="G18" s="85" t="s">
        <v>250</v>
      </c>
      <c r="H18" s="86">
        <v>3</v>
      </c>
      <c r="I18" s="86" t="s">
        <v>283</v>
      </c>
      <c r="J18" s="86"/>
      <c r="K18" s="87">
        <f>IF(J18=0,0,PRODUCT(H18/J18))</f>
        <v>0</v>
      </c>
      <c r="L18" s="88">
        <v>30</v>
      </c>
      <c r="M18" s="89">
        <f>IF(J18=0,0,PRODUCT(L18/J18))</f>
        <v>0</v>
      </c>
    </row>
    <row r="19" spans="1:13" ht="21.75" customHeight="1" thickBot="1">
      <c r="A19" s="32" t="s">
        <v>205</v>
      </c>
      <c r="B19" s="33" t="s">
        <v>206</v>
      </c>
      <c r="C19" s="93">
        <v>0.64</v>
      </c>
      <c r="D19" s="94">
        <v>0</v>
      </c>
      <c r="E19" s="89">
        <v>0</v>
      </c>
      <c r="G19" s="98" t="s">
        <v>182</v>
      </c>
      <c r="H19" s="67">
        <f>SUM(H6+H7+H9+H10+H12+H13+H16+H17)</f>
        <v>4028</v>
      </c>
      <c r="I19" s="67" t="s">
        <v>249</v>
      </c>
      <c r="J19" s="65"/>
      <c r="K19" s="65"/>
      <c r="L19" s="67">
        <f>SUM(L6:L13,L16:L18)</f>
        <v>1268.446</v>
      </c>
      <c r="M19" s="369"/>
    </row>
    <row r="20" spans="1:5" ht="21.75" customHeight="1" thickBot="1">
      <c r="A20" s="28"/>
      <c r="B20" s="20" t="s">
        <v>207</v>
      </c>
      <c r="C20" s="90">
        <v>203.79</v>
      </c>
      <c r="D20" s="91">
        <v>0</v>
      </c>
      <c r="E20" s="92">
        <v>176</v>
      </c>
    </row>
    <row r="21" spans="1:13" ht="21.75" customHeight="1">
      <c r="A21" s="32" t="s">
        <v>209</v>
      </c>
      <c r="B21" s="33" t="s">
        <v>210</v>
      </c>
      <c r="C21" s="93">
        <v>700.64</v>
      </c>
      <c r="D21" s="94">
        <v>0</v>
      </c>
      <c r="E21" s="89">
        <v>700</v>
      </c>
      <c r="G21" s="370" t="s">
        <v>284</v>
      </c>
      <c r="H21" s="371"/>
      <c r="I21" s="371"/>
      <c r="J21" s="372"/>
      <c r="K21" s="372" t="s">
        <v>285</v>
      </c>
      <c r="L21" s="373">
        <f>L19</f>
        <v>1268.446</v>
      </c>
      <c r="M21" s="374"/>
    </row>
    <row r="22" spans="1:13" ht="21.75" customHeight="1" thickBot="1">
      <c r="A22" s="32"/>
      <c r="B22" s="33" t="s">
        <v>211</v>
      </c>
      <c r="C22" s="95">
        <v>0.64</v>
      </c>
      <c r="D22" s="96">
        <v>0</v>
      </c>
      <c r="E22" s="97">
        <v>0</v>
      </c>
      <c r="G22" s="375"/>
      <c r="H22" s="376"/>
      <c r="I22" s="377"/>
      <c r="J22" s="376"/>
      <c r="K22" s="377" t="s">
        <v>286</v>
      </c>
      <c r="L22" s="378">
        <v>1</v>
      </c>
      <c r="M22" s="379"/>
    </row>
    <row r="23" spans="1:13" ht="21.75" customHeight="1" thickBot="1">
      <c r="A23" s="22" t="s">
        <v>212</v>
      </c>
      <c r="B23" s="24" t="s">
        <v>213</v>
      </c>
      <c r="C23" s="82">
        <v>0.64</v>
      </c>
      <c r="D23" s="83">
        <v>0</v>
      </c>
      <c r="E23" s="84">
        <v>0</v>
      </c>
      <c r="G23" s="380"/>
      <c r="H23" s="381"/>
      <c r="I23" s="381"/>
      <c r="J23" s="381"/>
      <c r="K23" s="382" t="s">
        <v>47</v>
      </c>
      <c r="L23" s="383">
        <f>IF(L22=0,0,PRODUCT(L21/L22))</f>
        <v>1268.446</v>
      </c>
      <c r="M23" s="384"/>
    </row>
    <row r="24" spans="1:5" ht="21.75" customHeight="1" thickBot="1">
      <c r="A24" s="32"/>
      <c r="B24" s="33" t="s">
        <v>214</v>
      </c>
      <c r="C24" s="93">
        <v>7.84</v>
      </c>
      <c r="D24" s="94">
        <v>0</v>
      </c>
      <c r="E24" s="89">
        <v>0</v>
      </c>
    </row>
    <row r="25" spans="1:5" ht="21.75" customHeight="1">
      <c r="A25" s="22" t="s">
        <v>215</v>
      </c>
      <c r="B25" s="24" t="s">
        <v>216</v>
      </c>
      <c r="C25" s="82">
        <v>0.64</v>
      </c>
      <c r="D25" s="83">
        <v>0</v>
      </c>
      <c r="E25" s="84">
        <v>0</v>
      </c>
    </row>
    <row r="26" spans="1:5" ht="21.75" customHeight="1" thickBot="1">
      <c r="A26" s="32"/>
      <c r="B26" s="33" t="s">
        <v>217</v>
      </c>
      <c r="C26" s="93">
        <v>0.64</v>
      </c>
      <c r="D26" s="94">
        <v>0</v>
      </c>
      <c r="E26" s="89">
        <v>0</v>
      </c>
    </row>
    <row r="27" spans="1:5" ht="21.75" customHeight="1">
      <c r="A27" s="22" t="s">
        <v>218</v>
      </c>
      <c r="B27" s="24" t="s">
        <v>219</v>
      </c>
      <c r="C27" s="82">
        <v>0.64</v>
      </c>
      <c r="D27" s="83">
        <v>0</v>
      </c>
      <c r="E27" s="84">
        <v>0</v>
      </c>
    </row>
    <row r="28" spans="1:5" ht="21.75" customHeight="1">
      <c r="A28" s="32"/>
      <c r="B28" s="33" t="s">
        <v>220</v>
      </c>
      <c r="C28" s="93">
        <v>0.64</v>
      </c>
      <c r="D28" s="94">
        <v>0</v>
      </c>
      <c r="E28" s="89">
        <v>0</v>
      </c>
    </row>
    <row r="29" spans="1:5" ht="21.75" customHeight="1" thickBot="1">
      <c r="A29" s="28"/>
      <c r="B29" s="20" t="s">
        <v>221</v>
      </c>
      <c r="C29" s="90">
        <v>4.69</v>
      </c>
      <c r="D29" s="91">
        <v>0</v>
      </c>
      <c r="E29" s="92">
        <v>0</v>
      </c>
    </row>
    <row r="30" spans="1:5" ht="21.75" customHeight="1">
      <c r="A30" s="32" t="s">
        <v>222</v>
      </c>
      <c r="B30" s="33" t="s">
        <v>223</v>
      </c>
      <c r="C30" s="93">
        <v>15.34</v>
      </c>
      <c r="D30" s="94">
        <v>0</v>
      </c>
      <c r="E30" s="89">
        <v>4.5</v>
      </c>
    </row>
    <row r="31" spans="1:5" ht="21.75" customHeight="1" thickBot="1">
      <c r="A31" s="28"/>
      <c r="B31" s="20" t="s">
        <v>224</v>
      </c>
      <c r="C31" s="90">
        <v>43.84</v>
      </c>
      <c r="D31" s="91">
        <v>0</v>
      </c>
      <c r="E31" s="92">
        <v>0</v>
      </c>
    </row>
    <row r="32" spans="1:5" ht="21.75" customHeight="1" thickBot="1">
      <c r="A32" s="39" t="s">
        <v>182</v>
      </c>
      <c r="B32" s="40"/>
      <c r="C32" s="90">
        <f>SUM(C6:C31)</f>
        <v>1268.4460000000004</v>
      </c>
      <c r="D32" s="91">
        <f>SUM(D6:D31)</f>
        <v>0</v>
      </c>
      <c r="E32" s="92">
        <f>SUM(E6:E31)</f>
        <v>999.7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22" activePane="bottomLeft" state="frozen"/>
      <selection pane="topLeft" activeCell="M21" sqref="M21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3" t="s">
        <v>169</v>
      </c>
      <c r="B1" s="5"/>
      <c r="C1" s="5"/>
      <c r="D1" s="5"/>
      <c r="E1" s="6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3" t="s">
        <v>171</v>
      </c>
      <c r="B2" s="5"/>
      <c r="C2" s="5"/>
      <c r="D2" s="5"/>
      <c r="E2" s="99" t="s">
        <v>49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100" t="s">
        <v>50</v>
      </c>
      <c r="C3" s="101" t="s">
        <v>51</v>
      </c>
      <c r="D3" s="72"/>
      <c r="E3" s="101" t="s">
        <v>52</v>
      </c>
      <c r="F3" s="72"/>
      <c r="G3" s="101" t="s">
        <v>53</v>
      </c>
      <c r="H3" s="101"/>
      <c r="I3" s="72"/>
      <c r="J3" s="74" t="s">
        <v>54</v>
      </c>
      <c r="K3" s="46"/>
      <c r="L3" s="72"/>
      <c r="M3" s="46" t="s">
        <v>181</v>
      </c>
      <c r="N3" s="102"/>
      <c r="O3" s="103"/>
    </row>
    <row r="4" spans="1:15" ht="27" customHeight="1" thickBot="1">
      <c r="A4" s="78" t="s">
        <v>174</v>
      </c>
      <c r="B4" s="79" t="s">
        <v>55</v>
      </c>
      <c r="C4" s="20" t="s">
        <v>239</v>
      </c>
      <c r="D4" s="20" t="s">
        <v>185</v>
      </c>
      <c r="E4" s="20" t="s">
        <v>239</v>
      </c>
      <c r="F4" s="20" t="s">
        <v>185</v>
      </c>
      <c r="G4" s="20" t="s">
        <v>56</v>
      </c>
      <c r="H4" s="20" t="s">
        <v>239</v>
      </c>
      <c r="I4" s="20" t="s">
        <v>185</v>
      </c>
      <c r="J4" s="20" t="s">
        <v>56</v>
      </c>
      <c r="K4" s="20" t="s">
        <v>239</v>
      </c>
      <c r="L4" s="20" t="s">
        <v>185</v>
      </c>
      <c r="M4" s="20" t="s">
        <v>56</v>
      </c>
      <c r="N4" s="20" t="s">
        <v>185</v>
      </c>
      <c r="O4" s="104" t="s">
        <v>182</v>
      </c>
    </row>
    <row r="5" spans="1:15" ht="24.75" customHeight="1">
      <c r="A5" s="22" t="s">
        <v>186</v>
      </c>
      <c r="B5" s="23" t="s">
        <v>187</v>
      </c>
      <c r="C5" s="105" t="s">
        <v>57</v>
      </c>
      <c r="D5" s="106">
        <v>0</v>
      </c>
      <c r="E5" s="105"/>
      <c r="F5" s="106"/>
      <c r="G5" s="105" t="s">
        <v>58</v>
      </c>
      <c r="H5" s="105" t="s">
        <v>59</v>
      </c>
      <c r="I5" s="106">
        <v>0</v>
      </c>
      <c r="J5" s="107"/>
      <c r="K5" s="107"/>
      <c r="L5" s="88"/>
      <c r="M5" s="107"/>
      <c r="N5" s="88"/>
      <c r="O5" s="89">
        <f aca="true" t="shared" si="0" ref="O5:O31">SUM(D5+F5+I5+L5+N5)</f>
        <v>0</v>
      </c>
    </row>
    <row r="6" spans="1:15" ht="25.5" customHeight="1" thickBot="1">
      <c r="A6" s="28"/>
      <c r="B6" s="20" t="s">
        <v>188</v>
      </c>
      <c r="C6" s="108"/>
      <c r="D6" s="109"/>
      <c r="E6" s="108" t="s">
        <v>60</v>
      </c>
      <c r="F6" s="109">
        <v>125</v>
      </c>
      <c r="G6" s="108" t="s">
        <v>58</v>
      </c>
      <c r="H6" s="108" t="s">
        <v>61</v>
      </c>
      <c r="I6" s="109">
        <v>0</v>
      </c>
      <c r="J6" s="108"/>
      <c r="K6" s="108"/>
      <c r="L6" s="109"/>
      <c r="M6" s="108"/>
      <c r="N6" s="109"/>
      <c r="O6" s="92">
        <f t="shared" si="0"/>
        <v>125</v>
      </c>
    </row>
    <row r="7" spans="1:15" ht="24.75" customHeight="1">
      <c r="A7" s="32" t="s">
        <v>189</v>
      </c>
      <c r="B7" s="33" t="s">
        <v>190</v>
      </c>
      <c r="C7" s="107"/>
      <c r="D7" s="88"/>
      <c r="E7" s="107"/>
      <c r="F7" s="88"/>
      <c r="G7" s="107"/>
      <c r="H7" s="107"/>
      <c r="I7" s="88"/>
      <c r="J7" s="107"/>
      <c r="K7" s="107"/>
      <c r="L7" s="88"/>
      <c r="M7" s="107"/>
      <c r="N7" s="88"/>
      <c r="O7" s="89">
        <f t="shared" si="0"/>
        <v>0</v>
      </c>
    </row>
    <row r="8" spans="1:15" ht="24.75" customHeight="1" thickBot="1">
      <c r="A8" s="28"/>
      <c r="B8" s="20" t="s">
        <v>191</v>
      </c>
      <c r="C8" s="108"/>
      <c r="D8" s="109"/>
      <c r="E8" s="108"/>
      <c r="F8" s="109"/>
      <c r="G8" s="108"/>
      <c r="H8" s="108"/>
      <c r="I8" s="109"/>
      <c r="J8" s="108"/>
      <c r="K8" s="108"/>
      <c r="L8" s="109"/>
      <c r="M8" s="108"/>
      <c r="N8" s="109"/>
      <c r="O8" s="92">
        <f t="shared" si="0"/>
        <v>0</v>
      </c>
    </row>
    <row r="9" spans="1:15" ht="24.75" customHeight="1">
      <c r="A9" s="32" t="s">
        <v>192</v>
      </c>
      <c r="B9" s="33" t="s">
        <v>193</v>
      </c>
      <c r="C9" s="107"/>
      <c r="D9" s="88"/>
      <c r="E9" s="107"/>
      <c r="F9" s="88"/>
      <c r="G9" s="107"/>
      <c r="H9" s="107"/>
      <c r="I9" s="88"/>
      <c r="J9" s="107"/>
      <c r="K9" s="107"/>
      <c r="L9" s="88"/>
      <c r="M9" s="107"/>
      <c r="N9" s="88"/>
      <c r="O9" s="89">
        <f t="shared" si="0"/>
        <v>0</v>
      </c>
    </row>
    <row r="10" spans="1:15" ht="24.75" customHeight="1" thickBot="1">
      <c r="A10" s="32"/>
      <c r="B10" s="33" t="s">
        <v>194</v>
      </c>
      <c r="C10" s="107" t="s">
        <v>62</v>
      </c>
      <c r="D10" s="88">
        <v>10</v>
      </c>
      <c r="E10" s="107" t="s">
        <v>63</v>
      </c>
      <c r="F10" s="88">
        <v>115</v>
      </c>
      <c r="G10" s="107"/>
      <c r="H10" s="107"/>
      <c r="I10" s="88"/>
      <c r="J10" s="107"/>
      <c r="K10" s="107"/>
      <c r="L10" s="88"/>
      <c r="M10" s="107"/>
      <c r="N10" s="88"/>
      <c r="O10" s="89">
        <f t="shared" si="0"/>
        <v>125</v>
      </c>
    </row>
    <row r="11" spans="1:15" ht="24.75" customHeight="1">
      <c r="A11" s="22" t="s">
        <v>195</v>
      </c>
      <c r="B11" s="24" t="s">
        <v>196</v>
      </c>
      <c r="C11" s="105"/>
      <c r="D11" s="106"/>
      <c r="E11" s="105"/>
      <c r="F11" s="106"/>
      <c r="G11" s="105" t="s">
        <v>64</v>
      </c>
      <c r="H11" s="105" t="s">
        <v>65</v>
      </c>
      <c r="I11" s="106">
        <v>10.4</v>
      </c>
      <c r="J11" s="105"/>
      <c r="K11" s="105"/>
      <c r="L11" s="106"/>
      <c r="M11" s="105"/>
      <c r="N11" s="106"/>
      <c r="O11" s="84">
        <f t="shared" si="0"/>
        <v>10.4</v>
      </c>
    </row>
    <row r="12" spans="1:15" ht="24.75" customHeight="1" thickBot="1">
      <c r="A12" s="32"/>
      <c r="B12" s="33" t="s">
        <v>197</v>
      </c>
      <c r="C12" s="107"/>
      <c r="D12" s="88"/>
      <c r="E12" s="107"/>
      <c r="F12" s="88"/>
      <c r="G12" s="107"/>
      <c r="H12" s="107"/>
      <c r="I12" s="88"/>
      <c r="J12" s="107"/>
      <c r="K12" s="107"/>
      <c r="L12" s="88"/>
      <c r="M12" s="107"/>
      <c r="N12" s="88"/>
      <c r="O12" s="89">
        <f t="shared" si="0"/>
        <v>0</v>
      </c>
    </row>
    <row r="13" spans="1:15" ht="24.75" customHeight="1">
      <c r="A13" s="22" t="s">
        <v>198</v>
      </c>
      <c r="B13" s="24" t="s">
        <v>199</v>
      </c>
      <c r="C13" s="105"/>
      <c r="D13" s="106"/>
      <c r="E13" s="105"/>
      <c r="F13" s="106"/>
      <c r="G13" s="105"/>
      <c r="H13" s="105"/>
      <c r="I13" s="106"/>
      <c r="J13" s="105"/>
      <c r="K13" s="105"/>
      <c r="L13" s="106"/>
      <c r="M13" s="105"/>
      <c r="N13" s="106"/>
      <c r="O13" s="84">
        <f t="shared" si="0"/>
        <v>0</v>
      </c>
    </row>
    <row r="14" spans="1:15" ht="24.75" customHeight="1" thickBot="1">
      <c r="A14" s="32"/>
      <c r="B14" s="33" t="s">
        <v>200</v>
      </c>
      <c r="C14" s="107"/>
      <c r="D14" s="88"/>
      <c r="E14" s="107"/>
      <c r="F14" s="88"/>
      <c r="G14" s="107"/>
      <c r="H14" s="107"/>
      <c r="I14" s="88"/>
      <c r="J14" s="107"/>
      <c r="K14" s="107"/>
      <c r="L14" s="88"/>
      <c r="M14" s="107"/>
      <c r="N14" s="88"/>
      <c r="O14" s="89">
        <f t="shared" si="0"/>
        <v>0</v>
      </c>
    </row>
    <row r="15" spans="1:15" ht="24.75" customHeight="1">
      <c r="A15" s="22" t="s">
        <v>201</v>
      </c>
      <c r="B15" s="24" t="s">
        <v>202</v>
      </c>
      <c r="C15" s="105"/>
      <c r="D15" s="106"/>
      <c r="E15" s="105"/>
      <c r="F15" s="106"/>
      <c r="G15" s="105"/>
      <c r="H15" s="105"/>
      <c r="I15" s="106"/>
      <c r="J15" s="105"/>
      <c r="K15" s="105"/>
      <c r="L15" s="106"/>
      <c r="M15" s="105"/>
      <c r="N15" s="106"/>
      <c r="O15" s="84">
        <f t="shared" si="0"/>
        <v>0</v>
      </c>
    </row>
    <row r="16" spans="1:15" ht="24.75" customHeight="1">
      <c r="A16" s="32"/>
      <c r="B16" s="33" t="s">
        <v>203</v>
      </c>
      <c r="C16" s="107"/>
      <c r="D16" s="88"/>
      <c r="E16" s="107"/>
      <c r="F16" s="88"/>
      <c r="G16" s="107"/>
      <c r="H16" s="107"/>
      <c r="I16" s="88"/>
      <c r="J16" s="107"/>
      <c r="K16" s="107"/>
      <c r="L16" s="88"/>
      <c r="M16" s="107"/>
      <c r="N16" s="88"/>
      <c r="O16" s="89">
        <f t="shared" si="0"/>
        <v>0</v>
      </c>
    </row>
    <row r="17" spans="1:15" ht="24.75" customHeight="1" thickBot="1">
      <c r="A17" s="28"/>
      <c r="B17" s="20" t="s">
        <v>204</v>
      </c>
      <c r="C17" s="108"/>
      <c r="D17" s="109"/>
      <c r="E17" s="108"/>
      <c r="F17" s="109"/>
      <c r="G17" s="108"/>
      <c r="H17" s="108"/>
      <c r="I17" s="109"/>
      <c r="J17" s="108"/>
      <c r="K17" s="108"/>
      <c r="L17" s="109"/>
      <c r="M17" s="108"/>
      <c r="N17" s="109"/>
      <c r="O17" s="92">
        <f t="shared" si="0"/>
        <v>0</v>
      </c>
    </row>
    <row r="18" spans="1:15" ht="24.75" customHeight="1">
      <c r="A18" s="32" t="s">
        <v>205</v>
      </c>
      <c r="B18" s="33" t="s">
        <v>206</v>
      </c>
      <c r="C18" s="107"/>
      <c r="D18" s="88"/>
      <c r="E18" s="107"/>
      <c r="F18" s="88"/>
      <c r="G18" s="107"/>
      <c r="H18" s="107"/>
      <c r="I18" s="88"/>
      <c r="J18" s="107"/>
      <c r="K18" s="107"/>
      <c r="L18" s="88"/>
      <c r="M18" s="107"/>
      <c r="N18" s="88"/>
      <c r="O18" s="89">
        <f t="shared" si="0"/>
        <v>0</v>
      </c>
    </row>
    <row r="19" spans="1:15" ht="24.75" customHeight="1" thickBot="1">
      <c r="A19" s="28"/>
      <c r="B19" s="20" t="s">
        <v>207</v>
      </c>
      <c r="C19" s="108"/>
      <c r="D19" s="109"/>
      <c r="E19" s="108"/>
      <c r="F19" s="109"/>
      <c r="G19" s="108"/>
      <c r="H19" s="108"/>
      <c r="I19" s="109"/>
      <c r="J19" s="108"/>
      <c r="K19" s="108"/>
      <c r="L19" s="109"/>
      <c r="M19" s="108"/>
      <c r="N19" s="109"/>
      <c r="O19" s="92">
        <f t="shared" si="0"/>
        <v>0</v>
      </c>
    </row>
    <row r="20" spans="1:15" ht="24.75" customHeight="1">
      <c r="A20" s="32" t="s">
        <v>209</v>
      </c>
      <c r="B20" s="33" t="s">
        <v>210</v>
      </c>
      <c r="C20" s="107" t="s">
        <v>66</v>
      </c>
      <c r="D20" s="88">
        <v>11</v>
      </c>
      <c r="E20" s="107"/>
      <c r="F20" s="88"/>
      <c r="G20" s="107"/>
      <c r="H20" s="107"/>
      <c r="I20" s="88"/>
      <c r="J20" s="107"/>
      <c r="K20" s="107"/>
      <c r="L20" s="88"/>
      <c r="M20" s="107"/>
      <c r="N20" s="88"/>
      <c r="O20" s="89">
        <f t="shared" si="0"/>
        <v>11</v>
      </c>
    </row>
    <row r="21" spans="1:15" ht="25.5" customHeight="1" thickBot="1">
      <c r="A21" s="32"/>
      <c r="B21" s="33" t="s">
        <v>211</v>
      </c>
      <c r="C21" s="107" t="s">
        <v>67</v>
      </c>
      <c r="D21" s="88">
        <v>70</v>
      </c>
      <c r="E21" s="107" t="s">
        <v>68</v>
      </c>
      <c r="F21" s="88">
        <v>0</v>
      </c>
      <c r="G21" s="107"/>
      <c r="H21" s="107"/>
      <c r="I21" s="88"/>
      <c r="J21" s="107"/>
      <c r="K21" s="107"/>
      <c r="L21" s="88"/>
      <c r="M21" s="107"/>
      <c r="N21" s="88"/>
      <c r="O21" s="89">
        <f t="shared" si="0"/>
        <v>70</v>
      </c>
    </row>
    <row r="22" spans="1:15" ht="25.5" customHeight="1">
      <c r="A22" s="22" t="s">
        <v>212</v>
      </c>
      <c r="B22" s="24" t="s">
        <v>213</v>
      </c>
      <c r="C22" s="105" t="s">
        <v>69</v>
      </c>
      <c r="D22" s="106">
        <v>18</v>
      </c>
      <c r="E22" s="105" t="s">
        <v>70</v>
      </c>
      <c r="F22" s="106">
        <v>0</v>
      </c>
      <c r="G22" s="105"/>
      <c r="H22" s="105"/>
      <c r="I22" s="106"/>
      <c r="J22" s="105"/>
      <c r="K22" s="105"/>
      <c r="L22" s="106"/>
      <c r="M22" s="105"/>
      <c r="N22" s="106"/>
      <c r="O22" s="84">
        <f t="shared" si="0"/>
        <v>18</v>
      </c>
    </row>
    <row r="23" spans="1:15" ht="24.75" customHeight="1" thickBot="1">
      <c r="A23" s="32"/>
      <c r="B23" s="33" t="s">
        <v>214</v>
      </c>
      <c r="C23" s="107" t="s">
        <v>71</v>
      </c>
      <c r="D23" s="88">
        <v>2.55</v>
      </c>
      <c r="E23" s="107"/>
      <c r="F23" s="88"/>
      <c r="G23" s="107"/>
      <c r="H23" s="107"/>
      <c r="I23" s="88"/>
      <c r="J23" s="107"/>
      <c r="K23" s="107"/>
      <c r="L23" s="88"/>
      <c r="M23" s="107"/>
      <c r="N23" s="88"/>
      <c r="O23" s="89">
        <f t="shared" si="0"/>
        <v>2.55</v>
      </c>
    </row>
    <row r="24" spans="1:15" ht="24.75" customHeight="1">
      <c r="A24" s="22" t="s">
        <v>215</v>
      </c>
      <c r="B24" s="24" t="s">
        <v>216</v>
      </c>
      <c r="C24" s="105"/>
      <c r="D24" s="106"/>
      <c r="E24" s="105"/>
      <c r="F24" s="106"/>
      <c r="G24" s="105" t="s">
        <v>64</v>
      </c>
      <c r="H24" s="105" t="s">
        <v>61</v>
      </c>
      <c r="I24" s="106">
        <v>21</v>
      </c>
      <c r="J24" s="105"/>
      <c r="K24" s="105"/>
      <c r="L24" s="106"/>
      <c r="M24" s="105"/>
      <c r="N24" s="106"/>
      <c r="O24" s="84">
        <f t="shared" si="0"/>
        <v>21</v>
      </c>
    </row>
    <row r="25" spans="1:15" ht="24.75" customHeight="1" thickBot="1">
      <c r="A25" s="32"/>
      <c r="B25" s="33" t="s">
        <v>217</v>
      </c>
      <c r="C25" s="107"/>
      <c r="D25" s="88"/>
      <c r="E25" s="107"/>
      <c r="F25" s="88"/>
      <c r="G25" s="107"/>
      <c r="H25" s="107"/>
      <c r="I25" s="88"/>
      <c r="J25" s="107"/>
      <c r="K25" s="107"/>
      <c r="L25" s="88"/>
      <c r="M25" s="107"/>
      <c r="N25" s="88"/>
      <c r="O25" s="89">
        <f t="shared" si="0"/>
        <v>0</v>
      </c>
    </row>
    <row r="26" spans="1:15" ht="24.75" customHeight="1">
      <c r="A26" s="22" t="s">
        <v>218</v>
      </c>
      <c r="B26" s="24" t="s">
        <v>219</v>
      </c>
      <c r="C26" s="105"/>
      <c r="D26" s="106"/>
      <c r="E26" s="105"/>
      <c r="F26" s="106"/>
      <c r="G26" s="105"/>
      <c r="H26" s="105"/>
      <c r="I26" s="106"/>
      <c r="J26" s="105"/>
      <c r="K26" s="105"/>
      <c r="L26" s="106"/>
      <c r="M26" s="105"/>
      <c r="N26" s="106"/>
      <c r="O26" s="84">
        <f t="shared" si="0"/>
        <v>0</v>
      </c>
    </row>
    <row r="27" spans="1:15" ht="24.75" customHeight="1">
      <c r="A27" s="32"/>
      <c r="B27" s="33" t="s">
        <v>220</v>
      </c>
      <c r="C27" s="107"/>
      <c r="D27" s="88"/>
      <c r="E27" s="107"/>
      <c r="F27" s="88"/>
      <c r="G27" s="107"/>
      <c r="H27" s="107"/>
      <c r="I27" s="88"/>
      <c r="J27" s="107"/>
      <c r="K27" s="107"/>
      <c r="L27" s="88"/>
      <c r="M27" s="107"/>
      <c r="N27" s="88"/>
      <c r="O27" s="89">
        <f t="shared" si="0"/>
        <v>0</v>
      </c>
    </row>
    <row r="28" spans="1:15" ht="24.75" customHeight="1" thickBot="1">
      <c r="A28" s="28"/>
      <c r="B28" s="20" t="s">
        <v>221</v>
      </c>
      <c r="C28" s="108"/>
      <c r="D28" s="109"/>
      <c r="E28" s="108"/>
      <c r="F28" s="109"/>
      <c r="G28" s="108"/>
      <c r="H28" s="108"/>
      <c r="I28" s="109"/>
      <c r="J28" s="108"/>
      <c r="K28" s="108"/>
      <c r="L28" s="109"/>
      <c r="M28" s="108"/>
      <c r="N28" s="109"/>
      <c r="O28" s="92">
        <f t="shared" si="0"/>
        <v>0</v>
      </c>
    </row>
    <row r="29" spans="1:15" ht="24.75" customHeight="1">
      <c r="A29" s="32" t="s">
        <v>222</v>
      </c>
      <c r="B29" s="33" t="s">
        <v>223</v>
      </c>
      <c r="C29" s="107" t="s">
        <v>72</v>
      </c>
      <c r="D29" s="88">
        <v>0</v>
      </c>
      <c r="E29" s="107"/>
      <c r="F29" s="88"/>
      <c r="G29" s="107"/>
      <c r="H29" s="107"/>
      <c r="I29" s="88"/>
      <c r="J29" s="107"/>
      <c r="K29" s="107"/>
      <c r="L29" s="88"/>
      <c r="M29" s="107"/>
      <c r="N29" s="88"/>
      <c r="O29" s="89">
        <f t="shared" si="0"/>
        <v>0</v>
      </c>
    </row>
    <row r="30" spans="1:15" ht="24.75" customHeight="1" thickBot="1">
      <c r="A30" s="28"/>
      <c r="B30" s="20" t="s">
        <v>224</v>
      </c>
      <c r="C30" s="108"/>
      <c r="D30" s="109"/>
      <c r="E30" s="108"/>
      <c r="F30" s="109"/>
      <c r="G30" s="108" t="s">
        <v>64</v>
      </c>
      <c r="H30" s="108" t="s">
        <v>65</v>
      </c>
      <c r="I30" s="109">
        <v>10.5</v>
      </c>
      <c r="J30" s="108"/>
      <c r="K30" s="108"/>
      <c r="L30" s="109"/>
      <c r="M30" s="108"/>
      <c r="N30" s="109"/>
      <c r="O30" s="92">
        <f t="shared" si="0"/>
        <v>10.5</v>
      </c>
    </row>
    <row r="31" spans="1:15" ht="24.75" customHeight="1" thickBot="1">
      <c r="A31" s="28" t="s">
        <v>182</v>
      </c>
      <c r="B31" s="110"/>
      <c r="C31" s="111"/>
      <c r="D31" s="91">
        <f>SUM(D5:D30)</f>
        <v>111.55</v>
      </c>
      <c r="E31" s="110"/>
      <c r="F31" s="91">
        <f>SUM(F5:F30)</f>
        <v>240</v>
      </c>
      <c r="G31" s="110"/>
      <c r="H31" s="20">
        <f>SUM(H5:H30)</f>
        <v>0</v>
      </c>
      <c r="I31" s="91">
        <f>SUM(I5:I30)</f>
        <v>41.9</v>
      </c>
      <c r="J31" s="110"/>
      <c r="K31" s="20">
        <f>SUM(K5:K30)</f>
        <v>0</v>
      </c>
      <c r="L31" s="91">
        <f>SUM(L5:L30)</f>
        <v>0</v>
      </c>
      <c r="M31" s="110"/>
      <c r="N31" s="91">
        <f>SUM(N5:N30)</f>
        <v>0</v>
      </c>
      <c r="O31" s="92">
        <f t="shared" si="0"/>
        <v>393.45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389" customWidth="1"/>
    <col min="2" max="3" width="8.75390625" style="389" customWidth="1"/>
    <col min="4" max="4" width="18.625" style="389" customWidth="1"/>
    <col min="5" max="5" width="8.75390625" style="389" customWidth="1"/>
    <col min="6" max="6" width="10.75390625" style="389" customWidth="1"/>
    <col min="7" max="7" width="9.75390625" style="389" customWidth="1"/>
    <col min="8" max="8" width="8.75390625" style="389" customWidth="1"/>
    <col min="9" max="9" width="13.75390625" style="389" customWidth="1"/>
    <col min="10" max="13" width="8.75390625" style="389" customWidth="1"/>
    <col min="14" max="16384" width="10.75390625" style="389" customWidth="1"/>
  </cols>
  <sheetData>
    <row r="1" spans="1:11" ht="21" customHeight="1">
      <c r="A1" s="385" t="s">
        <v>169</v>
      </c>
      <c r="B1" s="386"/>
      <c r="C1" s="386"/>
      <c r="D1" s="386"/>
      <c r="E1" s="387"/>
      <c r="F1" s="388" t="s">
        <v>73</v>
      </c>
      <c r="G1" s="386"/>
      <c r="H1" s="386"/>
      <c r="I1" s="386"/>
      <c r="J1" s="386"/>
      <c r="K1" s="386"/>
    </row>
    <row r="2" spans="1:11" ht="24.75" customHeight="1" thickBot="1">
      <c r="A2" s="385" t="s">
        <v>171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3" ht="24" customHeight="1">
      <c r="A3" s="390"/>
      <c r="B3" s="391" t="s">
        <v>74</v>
      </c>
      <c r="C3" s="392"/>
      <c r="D3" s="391" t="s">
        <v>51</v>
      </c>
      <c r="E3" s="392"/>
      <c r="F3" s="393" t="s">
        <v>54</v>
      </c>
      <c r="G3" s="394"/>
      <c r="H3" s="392"/>
      <c r="I3" s="394" t="s">
        <v>181</v>
      </c>
      <c r="J3" s="395"/>
      <c r="K3" s="396"/>
      <c r="L3" s="397" t="s">
        <v>75</v>
      </c>
      <c r="M3" s="398"/>
    </row>
    <row r="4" spans="1:13" ht="27" customHeight="1" thickBot="1">
      <c r="A4" s="399" t="s">
        <v>237</v>
      </c>
      <c r="B4" s="400" t="s">
        <v>76</v>
      </c>
      <c r="C4" s="401" t="s">
        <v>262</v>
      </c>
      <c r="D4" s="402" t="s">
        <v>239</v>
      </c>
      <c r="E4" s="401" t="s">
        <v>185</v>
      </c>
      <c r="F4" s="402" t="s">
        <v>56</v>
      </c>
      <c r="G4" s="402" t="s">
        <v>239</v>
      </c>
      <c r="H4" s="401" t="s">
        <v>185</v>
      </c>
      <c r="I4" s="402" t="s">
        <v>56</v>
      </c>
      <c r="J4" s="401" t="s">
        <v>185</v>
      </c>
      <c r="K4" s="403" t="s">
        <v>182</v>
      </c>
      <c r="L4" s="404" t="s">
        <v>77</v>
      </c>
      <c r="M4" s="405" t="s">
        <v>78</v>
      </c>
    </row>
    <row r="5" spans="1:16" ht="24.75" customHeight="1">
      <c r="A5" s="411" t="s">
        <v>229</v>
      </c>
      <c r="B5" s="412">
        <v>0</v>
      </c>
      <c r="C5" s="413">
        <v>14.5</v>
      </c>
      <c r="D5" s="406" t="s">
        <v>79</v>
      </c>
      <c r="E5" s="407">
        <v>10</v>
      </c>
      <c r="F5" s="406"/>
      <c r="G5" s="406"/>
      <c r="H5" s="407"/>
      <c r="I5" s="406"/>
      <c r="J5" s="407"/>
      <c r="K5" s="408">
        <f>SUM(C5+E5+H5+J5)</f>
        <v>24.5</v>
      </c>
      <c r="L5" s="409">
        <v>2.77</v>
      </c>
      <c r="M5" s="410">
        <f aca="true" t="shared" si="0" ref="M5:M11">IF(L5=0,0,PRODUCT(K5/L5))</f>
        <v>8.844765342960288</v>
      </c>
      <c r="P5" s="471"/>
    </row>
    <row r="6" spans="1:16" ht="24.75" customHeight="1">
      <c r="A6" s="411" t="s">
        <v>226</v>
      </c>
      <c r="B6" s="412">
        <v>0</v>
      </c>
      <c r="C6" s="413">
        <v>18.5</v>
      </c>
      <c r="D6" s="406" t="s">
        <v>80</v>
      </c>
      <c r="E6" s="407">
        <v>13.55</v>
      </c>
      <c r="F6" s="406"/>
      <c r="G6" s="406"/>
      <c r="H6" s="407"/>
      <c r="I6" s="406"/>
      <c r="J6" s="407"/>
      <c r="K6" s="408">
        <f>SUM(C6+E6+H6+J6)</f>
        <v>32.05</v>
      </c>
      <c r="L6" s="409">
        <v>3.76</v>
      </c>
      <c r="M6" s="410">
        <f t="shared" si="0"/>
        <v>8.523936170212766</v>
      </c>
      <c r="P6" s="471"/>
    </row>
    <row r="7" spans="1:16" ht="24.75" customHeight="1">
      <c r="A7" s="411" t="s">
        <v>225</v>
      </c>
      <c r="B7" s="412">
        <v>0</v>
      </c>
      <c r="C7" s="413">
        <v>10</v>
      </c>
      <c r="D7" s="406"/>
      <c r="E7" s="407"/>
      <c r="F7" s="406"/>
      <c r="G7" s="406"/>
      <c r="H7" s="407"/>
      <c r="I7" s="406"/>
      <c r="J7" s="407"/>
      <c r="K7" s="408">
        <f aca="true" t="shared" si="1" ref="K7:K15">SUM(C7+E7+H7+J7)</f>
        <v>10</v>
      </c>
      <c r="L7" s="409">
        <v>0.38</v>
      </c>
      <c r="M7" s="410">
        <f t="shared" si="0"/>
        <v>26.31578947368421</v>
      </c>
      <c r="P7" s="471"/>
    </row>
    <row r="8" spans="1:16" ht="24.75" customHeight="1">
      <c r="A8" s="411" t="s">
        <v>228</v>
      </c>
      <c r="B8" s="412">
        <v>0</v>
      </c>
      <c r="C8" s="413">
        <v>163</v>
      </c>
      <c r="D8" s="406" t="s">
        <v>81</v>
      </c>
      <c r="E8" s="407">
        <v>70</v>
      </c>
      <c r="F8" s="406"/>
      <c r="G8" s="406"/>
      <c r="H8" s="407"/>
      <c r="I8" s="406"/>
      <c r="J8" s="407"/>
      <c r="K8" s="408">
        <f t="shared" si="1"/>
        <v>233</v>
      </c>
      <c r="L8" s="409">
        <v>4.5</v>
      </c>
      <c r="M8" s="410">
        <f t="shared" si="0"/>
        <v>51.77777777777778</v>
      </c>
      <c r="P8" s="471"/>
    </row>
    <row r="9" spans="1:16" ht="24.75" customHeight="1">
      <c r="A9" s="411" t="s">
        <v>232</v>
      </c>
      <c r="B9" s="412">
        <v>0</v>
      </c>
      <c r="C9" s="413">
        <v>3.75</v>
      </c>
      <c r="D9" s="406" t="s">
        <v>69</v>
      </c>
      <c r="E9" s="407">
        <v>18</v>
      </c>
      <c r="F9" s="406"/>
      <c r="G9" s="406"/>
      <c r="H9" s="407"/>
      <c r="I9" s="406"/>
      <c r="J9" s="407"/>
      <c r="K9" s="408">
        <f t="shared" si="1"/>
        <v>21.75</v>
      </c>
      <c r="L9" s="409">
        <v>1.24</v>
      </c>
      <c r="M9" s="410">
        <f t="shared" si="0"/>
        <v>17.54032258064516</v>
      </c>
      <c r="P9" s="471"/>
    </row>
    <row r="10" spans="1:16" ht="24.75" customHeight="1">
      <c r="A10" s="411" t="s">
        <v>227</v>
      </c>
      <c r="B10" s="412">
        <v>0</v>
      </c>
      <c r="C10" s="413">
        <v>45.75</v>
      </c>
      <c r="D10" s="406"/>
      <c r="E10" s="407"/>
      <c r="F10" s="406"/>
      <c r="G10" s="406"/>
      <c r="H10" s="407"/>
      <c r="I10" s="406"/>
      <c r="J10" s="407"/>
      <c r="K10" s="408">
        <f t="shared" si="1"/>
        <v>45.75</v>
      </c>
      <c r="L10" s="409">
        <v>0.32</v>
      </c>
      <c r="M10" s="410">
        <f t="shared" si="0"/>
        <v>142.96875</v>
      </c>
      <c r="P10" s="471"/>
    </row>
    <row r="11" spans="1:16" ht="24.75" customHeight="1">
      <c r="A11" s="411" t="s">
        <v>230</v>
      </c>
      <c r="B11" s="412">
        <v>0</v>
      </c>
      <c r="C11" s="413">
        <v>30.25</v>
      </c>
      <c r="D11" s="406"/>
      <c r="E11" s="407"/>
      <c r="F11" s="406"/>
      <c r="G11" s="406"/>
      <c r="H11" s="407"/>
      <c r="I11" s="406"/>
      <c r="J11" s="407"/>
      <c r="K11" s="408">
        <f t="shared" si="1"/>
        <v>30.25</v>
      </c>
      <c r="L11" s="409">
        <v>1.98</v>
      </c>
      <c r="M11" s="410">
        <f t="shared" si="0"/>
        <v>15.277777777777779</v>
      </c>
      <c r="P11" s="471"/>
    </row>
    <row r="12" spans="1:13" ht="24.75" customHeight="1">
      <c r="A12" s="411" t="s">
        <v>235</v>
      </c>
      <c r="B12" s="412">
        <v>0</v>
      </c>
      <c r="C12" s="413">
        <v>0.25</v>
      </c>
      <c r="D12" s="406"/>
      <c r="E12" s="407"/>
      <c r="F12" s="406"/>
      <c r="G12" s="406"/>
      <c r="H12" s="407"/>
      <c r="I12" s="406"/>
      <c r="J12" s="407"/>
      <c r="K12" s="408">
        <f t="shared" si="1"/>
        <v>0.25</v>
      </c>
      <c r="L12" s="409" t="s">
        <v>82</v>
      </c>
      <c r="M12" s="410" t="s">
        <v>82</v>
      </c>
    </row>
    <row r="13" spans="1:13" ht="24.75" customHeight="1">
      <c r="A13" s="411" t="s">
        <v>231</v>
      </c>
      <c r="B13" s="412">
        <v>0</v>
      </c>
      <c r="C13" s="413">
        <v>4</v>
      </c>
      <c r="D13" s="406"/>
      <c r="E13" s="407"/>
      <c r="F13" s="406"/>
      <c r="G13" s="406"/>
      <c r="H13" s="407"/>
      <c r="I13" s="406"/>
      <c r="J13" s="407"/>
      <c r="K13" s="408">
        <f t="shared" si="1"/>
        <v>4</v>
      </c>
      <c r="L13" s="409" t="s">
        <v>82</v>
      </c>
      <c r="M13" s="410" t="s">
        <v>82</v>
      </c>
    </row>
    <row r="14" spans="1:13" ht="24.75" customHeight="1">
      <c r="A14" s="411" t="s">
        <v>234</v>
      </c>
      <c r="B14" s="412">
        <v>0</v>
      </c>
      <c r="C14" s="413">
        <v>7</v>
      </c>
      <c r="D14" s="406"/>
      <c r="E14" s="407"/>
      <c r="F14" s="406"/>
      <c r="G14" s="406"/>
      <c r="H14" s="407"/>
      <c r="I14" s="406"/>
      <c r="J14" s="407"/>
      <c r="K14" s="408">
        <f t="shared" si="1"/>
        <v>7</v>
      </c>
      <c r="L14" s="409" t="s">
        <v>82</v>
      </c>
      <c r="M14" s="410" t="s">
        <v>82</v>
      </c>
    </row>
    <row r="15" spans="1:13" ht="24.75" customHeight="1">
      <c r="A15" s="411" t="s">
        <v>173</v>
      </c>
      <c r="B15" s="412">
        <v>182.5</v>
      </c>
      <c r="C15" s="413">
        <v>236.5</v>
      </c>
      <c r="D15" s="406"/>
      <c r="E15" s="407"/>
      <c r="F15" s="406"/>
      <c r="G15" s="406"/>
      <c r="H15" s="407"/>
      <c r="I15" s="406"/>
      <c r="J15" s="407"/>
      <c r="K15" s="408">
        <f t="shared" si="1"/>
        <v>236.5</v>
      </c>
      <c r="L15" s="414" t="s">
        <v>82</v>
      </c>
      <c r="M15" s="410" t="s">
        <v>82</v>
      </c>
    </row>
    <row r="16" spans="1:13" ht="24.75" customHeight="1" thickBot="1">
      <c r="A16" s="411" t="s">
        <v>233</v>
      </c>
      <c r="B16" s="412">
        <v>0</v>
      </c>
      <c r="C16" s="413">
        <v>0.25</v>
      </c>
      <c r="D16" s="406"/>
      <c r="E16" s="407"/>
      <c r="F16" s="406"/>
      <c r="G16" s="406"/>
      <c r="H16" s="407"/>
      <c r="I16" s="406"/>
      <c r="J16" s="407"/>
      <c r="K16" s="408">
        <f>SUM(C16+E16+H16+J16)</f>
        <v>0.25</v>
      </c>
      <c r="L16" s="409" t="s">
        <v>82</v>
      </c>
      <c r="M16" s="410" t="s">
        <v>82</v>
      </c>
    </row>
    <row r="17" spans="1:13" ht="24.75" customHeight="1" thickBot="1">
      <c r="A17" s="416"/>
      <c r="B17" s="417">
        <f>SUM(B5:B16)</f>
        <v>182.5</v>
      </c>
      <c r="C17" s="418">
        <f>SUM(C5:C16)</f>
        <v>533.75</v>
      </c>
      <c r="D17" s="419"/>
      <c r="E17" s="415">
        <f>SUM(E5:E16)</f>
        <v>111.55</v>
      </c>
      <c r="F17" s="420"/>
      <c r="G17" s="402">
        <f>SUM(G5:G16)</f>
        <v>0</v>
      </c>
      <c r="H17" s="415">
        <f>SUM(H5:H16)</f>
        <v>0</v>
      </c>
      <c r="I17" s="420"/>
      <c r="J17" s="415">
        <f>SUM(J5:J16)</f>
        <v>0</v>
      </c>
      <c r="K17" s="415">
        <f>SUM(C17+E17+H17+J17)</f>
        <v>645.3</v>
      </c>
      <c r="L17" s="421"/>
      <c r="M17" s="42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5" activePane="bottomLeft" state="frozen"/>
      <selection pane="topLeft" activeCell="M21" sqref="M21"/>
      <selection pane="bottomLeft" activeCell="A1" sqref="A1"/>
    </sheetView>
  </sheetViews>
  <sheetFormatPr defaultColWidth="11.00390625" defaultRowHeight="21.75" customHeight="1"/>
  <cols>
    <col min="1" max="16384" width="11.625" style="4" customWidth="1"/>
  </cols>
  <sheetData>
    <row r="1" spans="1:9" ht="21.75" customHeight="1">
      <c r="A1" s="43" t="s">
        <v>169</v>
      </c>
      <c r="B1" s="5"/>
      <c r="C1" s="5"/>
      <c r="D1" s="5"/>
      <c r="E1" s="5"/>
      <c r="F1" s="6" t="s">
        <v>83</v>
      </c>
      <c r="G1" s="5"/>
      <c r="H1" s="5"/>
      <c r="I1" s="5"/>
    </row>
    <row r="2" spans="1:9" ht="21.75" customHeight="1" thickBot="1">
      <c r="A2" s="43" t="s">
        <v>171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12"/>
      <c r="C3" s="113" t="s">
        <v>84</v>
      </c>
      <c r="D3" s="101"/>
      <c r="E3" s="101"/>
      <c r="F3" s="114"/>
      <c r="G3" s="101"/>
      <c r="H3" s="101"/>
      <c r="I3" s="72"/>
      <c r="J3" s="115" t="s">
        <v>85</v>
      </c>
      <c r="K3" s="116"/>
    </row>
    <row r="4" spans="1:11" ht="15.75" customHeight="1">
      <c r="A4" s="117" t="s">
        <v>174</v>
      </c>
      <c r="B4" s="118" t="s">
        <v>175</v>
      </c>
      <c r="C4" s="119" t="s">
        <v>86</v>
      </c>
      <c r="D4" s="120"/>
      <c r="E4" s="119" t="s">
        <v>87</v>
      </c>
      <c r="F4" s="120"/>
      <c r="G4" s="119" t="s">
        <v>88</v>
      </c>
      <c r="H4" s="120"/>
      <c r="I4" s="76"/>
      <c r="J4" s="121" t="s">
        <v>89</v>
      </c>
      <c r="K4" s="122" t="s">
        <v>182</v>
      </c>
    </row>
    <row r="5" spans="1:11" ht="18" customHeight="1" thickBot="1">
      <c r="A5" s="123"/>
      <c r="B5" s="53"/>
      <c r="C5" s="20" t="s">
        <v>90</v>
      </c>
      <c r="D5" s="20" t="s">
        <v>185</v>
      </c>
      <c r="E5" s="20" t="s">
        <v>90</v>
      </c>
      <c r="F5" s="20" t="s">
        <v>185</v>
      </c>
      <c r="G5" s="20" t="s">
        <v>91</v>
      </c>
      <c r="H5" s="20" t="s">
        <v>185</v>
      </c>
      <c r="I5" s="80" t="s">
        <v>182</v>
      </c>
      <c r="J5" s="124" t="s">
        <v>185</v>
      </c>
      <c r="K5" s="125"/>
    </row>
    <row r="6" spans="1:11" ht="21.75" customHeight="1">
      <c r="A6" s="22" t="s">
        <v>186</v>
      </c>
      <c r="B6" s="23" t="s">
        <v>187</v>
      </c>
      <c r="C6" s="126">
        <v>20</v>
      </c>
      <c r="D6" s="106">
        <f aca="true" t="shared" si="0" ref="D6:D31">PRODUCT(0.31*C6)</f>
        <v>6.2</v>
      </c>
      <c r="E6" s="126"/>
      <c r="F6" s="106"/>
      <c r="G6" s="105"/>
      <c r="H6" s="106"/>
      <c r="I6" s="83">
        <f aca="true" t="shared" si="1" ref="I6:I32">SUM(D6+F6+H6)</f>
        <v>6.2</v>
      </c>
      <c r="J6" s="127"/>
      <c r="K6" s="128">
        <f aca="true" t="shared" si="2" ref="K6:K32">SUM(I6+J6)</f>
        <v>6.2</v>
      </c>
    </row>
    <row r="7" spans="1:11" ht="21.75" customHeight="1" thickBot="1">
      <c r="A7" s="28"/>
      <c r="B7" s="20" t="s">
        <v>188</v>
      </c>
      <c r="C7" s="129">
        <v>25</v>
      </c>
      <c r="D7" s="109">
        <f t="shared" si="0"/>
        <v>7.75</v>
      </c>
      <c r="E7" s="129">
        <v>2</v>
      </c>
      <c r="F7" s="109">
        <v>2.65</v>
      </c>
      <c r="G7" s="108"/>
      <c r="H7" s="109"/>
      <c r="I7" s="91">
        <f t="shared" si="1"/>
        <v>10.4</v>
      </c>
      <c r="J7" s="130"/>
      <c r="K7" s="31">
        <f t="shared" si="2"/>
        <v>10.4</v>
      </c>
    </row>
    <row r="8" spans="1:11" ht="21.75" customHeight="1">
      <c r="A8" s="32" t="s">
        <v>189</v>
      </c>
      <c r="B8" s="33" t="s">
        <v>190</v>
      </c>
      <c r="C8" s="86">
        <v>10</v>
      </c>
      <c r="D8" s="88">
        <f t="shared" si="0"/>
        <v>3.1</v>
      </c>
      <c r="E8" s="86"/>
      <c r="F8" s="88"/>
      <c r="G8" s="107"/>
      <c r="H8" s="88"/>
      <c r="I8" s="94">
        <f t="shared" si="1"/>
        <v>3.1</v>
      </c>
      <c r="J8" s="127"/>
      <c r="K8" s="128">
        <f t="shared" si="2"/>
        <v>3.1</v>
      </c>
    </row>
    <row r="9" spans="1:11" ht="21.75" customHeight="1" thickBot="1">
      <c r="A9" s="28"/>
      <c r="B9" s="20" t="s">
        <v>191</v>
      </c>
      <c r="C9" s="129">
        <v>30</v>
      </c>
      <c r="D9" s="109">
        <f t="shared" si="0"/>
        <v>9.3</v>
      </c>
      <c r="E9" s="129">
        <v>2</v>
      </c>
      <c r="F9" s="109">
        <v>2.8</v>
      </c>
      <c r="G9" s="108"/>
      <c r="H9" s="109"/>
      <c r="I9" s="91">
        <f t="shared" si="1"/>
        <v>12.100000000000001</v>
      </c>
      <c r="J9" s="130"/>
      <c r="K9" s="31">
        <f t="shared" si="2"/>
        <v>12.100000000000001</v>
      </c>
    </row>
    <row r="10" spans="1:11" ht="21.75" customHeight="1">
      <c r="A10" s="32" t="s">
        <v>192</v>
      </c>
      <c r="B10" s="33" t="s">
        <v>193</v>
      </c>
      <c r="C10" s="86">
        <v>35</v>
      </c>
      <c r="D10" s="88">
        <f t="shared" si="0"/>
        <v>10.85</v>
      </c>
      <c r="E10" s="86">
        <v>2</v>
      </c>
      <c r="F10" s="88">
        <v>2.74</v>
      </c>
      <c r="G10" s="107"/>
      <c r="H10" s="88"/>
      <c r="I10" s="94">
        <f t="shared" si="1"/>
        <v>13.59</v>
      </c>
      <c r="J10" s="127"/>
      <c r="K10" s="128">
        <f t="shared" si="2"/>
        <v>13.59</v>
      </c>
    </row>
    <row r="11" spans="1:11" ht="21.75" customHeight="1" thickBot="1">
      <c r="A11" s="32"/>
      <c r="B11" s="33" t="s">
        <v>194</v>
      </c>
      <c r="C11" s="86">
        <v>50</v>
      </c>
      <c r="D11" s="88">
        <f t="shared" si="0"/>
        <v>15.5</v>
      </c>
      <c r="E11" s="86">
        <v>2</v>
      </c>
      <c r="F11" s="88">
        <v>2.7</v>
      </c>
      <c r="G11" s="107"/>
      <c r="H11" s="88"/>
      <c r="I11" s="94">
        <f t="shared" si="1"/>
        <v>18.2</v>
      </c>
      <c r="J11" s="127"/>
      <c r="K11" s="128">
        <f t="shared" si="2"/>
        <v>18.2</v>
      </c>
    </row>
    <row r="12" spans="1:11" ht="21.75" customHeight="1">
      <c r="A12" s="22" t="s">
        <v>195</v>
      </c>
      <c r="B12" s="24" t="s">
        <v>196</v>
      </c>
      <c r="C12" s="126">
        <v>70</v>
      </c>
      <c r="D12" s="106">
        <f t="shared" si="0"/>
        <v>21.7</v>
      </c>
      <c r="E12" s="126"/>
      <c r="F12" s="106"/>
      <c r="G12" s="105"/>
      <c r="H12" s="106"/>
      <c r="I12" s="83">
        <f t="shared" si="1"/>
        <v>21.7</v>
      </c>
      <c r="J12" s="131"/>
      <c r="K12" s="38">
        <f t="shared" si="2"/>
        <v>21.7</v>
      </c>
    </row>
    <row r="13" spans="1:11" ht="21.75" customHeight="1" thickBot="1">
      <c r="A13" s="32"/>
      <c r="B13" s="33" t="s">
        <v>197</v>
      </c>
      <c r="C13" s="86">
        <v>100</v>
      </c>
      <c r="D13" s="88">
        <f t="shared" si="0"/>
        <v>31</v>
      </c>
      <c r="E13" s="86"/>
      <c r="F13" s="88"/>
      <c r="G13" s="107"/>
      <c r="H13" s="88"/>
      <c r="I13" s="94">
        <f t="shared" si="1"/>
        <v>31</v>
      </c>
      <c r="J13" s="127"/>
      <c r="K13" s="128">
        <f t="shared" si="2"/>
        <v>31</v>
      </c>
    </row>
    <row r="14" spans="1:11" ht="21.75" customHeight="1">
      <c r="A14" s="22" t="s">
        <v>198</v>
      </c>
      <c r="B14" s="24" t="s">
        <v>199</v>
      </c>
      <c r="C14" s="126">
        <v>100</v>
      </c>
      <c r="D14" s="106">
        <f t="shared" si="0"/>
        <v>31</v>
      </c>
      <c r="E14" s="126"/>
      <c r="F14" s="106"/>
      <c r="G14" s="105"/>
      <c r="H14" s="106"/>
      <c r="I14" s="83">
        <f t="shared" si="1"/>
        <v>31</v>
      </c>
      <c r="J14" s="131"/>
      <c r="K14" s="38">
        <f t="shared" si="2"/>
        <v>31</v>
      </c>
    </row>
    <row r="15" spans="1:11" ht="21.75" customHeight="1" thickBot="1">
      <c r="A15" s="32"/>
      <c r="B15" s="33" t="s">
        <v>200</v>
      </c>
      <c r="C15" s="86">
        <v>30</v>
      </c>
      <c r="D15" s="88">
        <f t="shared" si="0"/>
        <v>9.3</v>
      </c>
      <c r="E15" s="86"/>
      <c r="F15" s="88"/>
      <c r="G15" s="107"/>
      <c r="H15" s="88"/>
      <c r="I15" s="94">
        <f t="shared" si="1"/>
        <v>9.3</v>
      </c>
      <c r="J15" s="127"/>
      <c r="K15" s="128">
        <f t="shared" si="2"/>
        <v>9.3</v>
      </c>
    </row>
    <row r="16" spans="1:11" ht="21.75" customHeight="1">
      <c r="A16" s="22" t="s">
        <v>201</v>
      </c>
      <c r="B16" s="24" t="s">
        <v>202</v>
      </c>
      <c r="C16" s="126">
        <v>15</v>
      </c>
      <c r="D16" s="106">
        <f t="shared" si="0"/>
        <v>4.65</v>
      </c>
      <c r="E16" s="126">
        <v>2</v>
      </c>
      <c r="F16" s="106">
        <v>2.7</v>
      </c>
      <c r="G16" s="105"/>
      <c r="H16" s="106"/>
      <c r="I16" s="83">
        <f t="shared" si="1"/>
        <v>7.3500000000000005</v>
      </c>
      <c r="J16" s="131"/>
      <c r="K16" s="38">
        <f t="shared" si="2"/>
        <v>7.3500000000000005</v>
      </c>
    </row>
    <row r="17" spans="1:11" ht="21.75" customHeight="1">
      <c r="A17" s="32"/>
      <c r="B17" s="33" t="s">
        <v>203</v>
      </c>
      <c r="C17" s="86">
        <v>10</v>
      </c>
      <c r="D17" s="88">
        <f t="shared" si="0"/>
        <v>3.1</v>
      </c>
      <c r="E17" s="86"/>
      <c r="F17" s="88"/>
      <c r="G17" s="107"/>
      <c r="H17" s="88"/>
      <c r="I17" s="94">
        <f t="shared" si="1"/>
        <v>3.1</v>
      </c>
      <c r="J17" s="127"/>
      <c r="K17" s="128">
        <f t="shared" si="2"/>
        <v>3.1</v>
      </c>
    </row>
    <row r="18" spans="1:11" ht="21.75" customHeight="1" thickBot="1">
      <c r="A18" s="28"/>
      <c r="B18" s="20" t="s">
        <v>204</v>
      </c>
      <c r="C18" s="129">
        <v>15</v>
      </c>
      <c r="D18" s="109">
        <f t="shared" si="0"/>
        <v>4.65</v>
      </c>
      <c r="E18" s="129"/>
      <c r="F18" s="109"/>
      <c r="G18" s="108"/>
      <c r="H18" s="109"/>
      <c r="I18" s="91">
        <f t="shared" si="1"/>
        <v>4.65</v>
      </c>
      <c r="J18" s="130"/>
      <c r="K18" s="31">
        <f t="shared" si="2"/>
        <v>4.65</v>
      </c>
    </row>
    <row r="19" spans="1:11" ht="21.75" customHeight="1">
      <c r="A19" s="32" t="s">
        <v>205</v>
      </c>
      <c r="B19" s="33" t="s">
        <v>206</v>
      </c>
      <c r="C19" s="86">
        <v>0</v>
      </c>
      <c r="D19" s="88">
        <f t="shared" si="0"/>
        <v>0</v>
      </c>
      <c r="E19" s="86"/>
      <c r="F19" s="88"/>
      <c r="G19" s="107"/>
      <c r="H19" s="88"/>
      <c r="I19" s="94">
        <f t="shared" si="1"/>
        <v>0</v>
      </c>
      <c r="J19" s="127"/>
      <c r="K19" s="128">
        <f t="shared" si="2"/>
        <v>0</v>
      </c>
    </row>
    <row r="20" spans="1:11" ht="21.75" customHeight="1" thickBot="1">
      <c r="A20" s="28"/>
      <c r="B20" s="20" t="s">
        <v>207</v>
      </c>
      <c r="C20" s="129">
        <v>0</v>
      </c>
      <c r="D20" s="109">
        <f t="shared" si="0"/>
        <v>0</v>
      </c>
      <c r="E20" s="129"/>
      <c r="F20" s="109"/>
      <c r="G20" s="108"/>
      <c r="H20" s="109"/>
      <c r="I20" s="91">
        <f t="shared" si="1"/>
        <v>0</v>
      </c>
      <c r="J20" s="130"/>
      <c r="K20" s="31">
        <f t="shared" si="2"/>
        <v>0</v>
      </c>
    </row>
    <row r="21" spans="1:11" ht="21.75" customHeight="1">
      <c r="A21" s="32" t="s">
        <v>209</v>
      </c>
      <c r="B21" s="33" t="s">
        <v>210</v>
      </c>
      <c r="C21" s="86">
        <v>0</v>
      </c>
      <c r="D21" s="88">
        <f t="shared" si="0"/>
        <v>0</v>
      </c>
      <c r="E21" s="86"/>
      <c r="F21" s="88"/>
      <c r="G21" s="107"/>
      <c r="H21" s="88"/>
      <c r="I21" s="94">
        <f t="shared" si="1"/>
        <v>0</v>
      </c>
      <c r="J21" s="127"/>
      <c r="K21" s="128">
        <f t="shared" si="2"/>
        <v>0</v>
      </c>
    </row>
    <row r="22" spans="1:11" ht="21.75" customHeight="1" thickBot="1">
      <c r="A22" s="32"/>
      <c r="B22" s="33" t="s">
        <v>211</v>
      </c>
      <c r="C22" s="86">
        <v>10</v>
      </c>
      <c r="D22" s="88">
        <f t="shared" si="0"/>
        <v>3.1</v>
      </c>
      <c r="E22" s="86"/>
      <c r="F22" s="88"/>
      <c r="G22" s="107"/>
      <c r="H22" s="88"/>
      <c r="I22" s="94">
        <f t="shared" si="1"/>
        <v>3.1</v>
      </c>
      <c r="J22" s="127"/>
      <c r="K22" s="128">
        <f t="shared" si="2"/>
        <v>3.1</v>
      </c>
    </row>
    <row r="23" spans="1:11" ht="21.75" customHeight="1">
      <c r="A23" s="22" t="s">
        <v>212</v>
      </c>
      <c r="B23" s="24" t="s">
        <v>213</v>
      </c>
      <c r="C23" s="126">
        <v>0</v>
      </c>
      <c r="D23" s="106">
        <f t="shared" si="0"/>
        <v>0</v>
      </c>
      <c r="E23" s="126"/>
      <c r="F23" s="106"/>
      <c r="G23" s="105" t="s">
        <v>92</v>
      </c>
      <c r="H23" s="106">
        <v>60</v>
      </c>
      <c r="I23" s="83">
        <f t="shared" si="1"/>
        <v>60</v>
      </c>
      <c r="J23" s="131"/>
      <c r="K23" s="38">
        <f t="shared" si="2"/>
        <v>60</v>
      </c>
    </row>
    <row r="24" spans="1:11" ht="21.75" customHeight="1" thickBot="1">
      <c r="A24" s="32"/>
      <c r="B24" s="33" t="s">
        <v>214</v>
      </c>
      <c r="C24" s="86">
        <v>5</v>
      </c>
      <c r="D24" s="88">
        <f t="shared" si="0"/>
        <v>1.55</v>
      </c>
      <c r="E24" s="86"/>
      <c r="F24" s="88"/>
      <c r="G24" s="107"/>
      <c r="H24" s="88"/>
      <c r="I24" s="94">
        <f t="shared" si="1"/>
        <v>1.55</v>
      </c>
      <c r="J24" s="127">
        <v>90</v>
      </c>
      <c r="K24" s="128">
        <f t="shared" si="2"/>
        <v>91.55</v>
      </c>
    </row>
    <row r="25" spans="1:11" ht="21.75" customHeight="1">
      <c r="A25" s="22" t="s">
        <v>215</v>
      </c>
      <c r="B25" s="24" t="s">
        <v>216</v>
      </c>
      <c r="C25" s="126"/>
      <c r="D25" s="106">
        <f t="shared" si="0"/>
        <v>0</v>
      </c>
      <c r="E25" s="126"/>
      <c r="F25" s="106"/>
      <c r="G25" s="105"/>
      <c r="H25" s="106"/>
      <c r="I25" s="83">
        <f t="shared" si="1"/>
        <v>0</v>
      </c>
      <c r="J25" s="131"/>
      <c r="K25" s="38">
        <f t="shared" si="2"/>
        <v>0</v>
      </c>
    </row>
    <row r="26" spans="1:11" ht="21.75" customHeight="1" thickBot="1">
      <c r="A26" s="32"/>
      <c r="B26" s="33" t="s">
        <v>217</v>
      </c>
      <c r="C26" s="86"/>
      <c r="D26" s="88">
        <f t="shared" si="0"/>
        <v>0</v>
      </c>
      <c r="E26" s="86"/>
      <c r="F26" s="88"/>
      <c r="G26" s="107"/>
      <c r="H26" s="88"/>
      <c r="I26" s="94">
        <f t="shared" si="1"/>
        <v>0</v>
      </c>
      <c r="J26" s="127"/>
      <c r="K26" s="128">
        <f t="shared" si="2"/>
        <v>0</v>
      </c>
    </row>
    <row r="27" spans="1:11" ht="21.75" customHeight="1">
      <c r="A27" s="22" t="s">
        <v>218</v>
      </c>
      <c r="B27" s="24" t="s">
        <v>219</v>
      </c>
      <c r="C27" s="126">
        <v>10</v>
      </c>
      <c r="D27" s="106">
        <f t="shared" si="0"/>
        <v>3.1</v>
      </c>
      <c r="E27" s="126"/>
      <c r="F27" s="106"/>
      <c r="G27" s="105"/>
      <c r="H27" s="106"/>
      <c r="I27" s="83">
        <f t="shared" si="1"/>
        <v>3.1</v>
      </c>
      <c r="J27" s="131"/>
      <c r="K27" s="38">
        <f t="shared" si="2"/>
        <v>3.1</v>
      </c>
    </row>
    <row r="28" spans="1:11" ht="21.75" customHeight="1">
      <c r="A28" s="32"/>
      <c r="B28" s="33" t="s">
        <v>220</v>
      </c>
      <c r="C28" s="86"/>
      <c r="D28" s="88">
        <f t="shared" si="0"/>
        <v>0</v>
      </c>
      <c r="E28" s="86"/>
      <c r="F28" s="88"/>
      <c r="G28" s="107"/>
      <c r="H28" s="88"/>
      <c r="I28" s="94">
        <f t="shared" si="1"/>
        <v>0</v>
      </c>
      <c r="J28" s="127"/>
      <c r="K28" s="128">
        <f t="shared" si="2"/>
        <v>0</v>
      </c>
    </row>
    <row r="29" spans="1:11" ht="21.75" customHeight="1" thickBot="1">
      <c r="A29" s="28"/>
      <c r="B29" s="20" t="s">
        <v>221</v>
      </c>
      <c r="C29" s="129">
        <v>5</v>
      </c>
      <c r="D29" s="109">
        <f t="shared" si="0"/>
        <v>1.55</v>
      </c>
      <c r="E29" s="129"/>
      <c r="F29" s="109"/>
      <c r="G29" s="108"/>
      <c r="H29" s="109"/>
      <c r="I29" s="91">
        <f t="shared" si="1"/>
        <v>1.55</v>
      </c>
      <c r="J29" s="130"/>
      <c r="K29" s="31">
        <f t="shared" si="2"/>
        <v>1.55</v>
      </c>
    </row>
    <row r="30" spans="1:11" ht="21.75" customHeight="1">
      <c r="A30" s="32" t="s">
        <v>222</v>
      </c>
      <c r="B30" s="33" t="s">
        <v>223</v>
      </c>
      <c r="C30" s="86">
        <v>10</v>
      </c>
      <c r="D30" s="88">
        <f t="shared" si="0"/>
        <v>3.1</v>
      </c>
      <c r="E30" s="86"/>
      <c r="F30" s="88"/>
      <c r="G30" s="107"/>
      <c r="H30" s="88"/>
      <c r="I30" s="94">
        <f t="shared" si="1"/>
        <v>3.1</v>
      </c>
      <c r="J30" s="127"/>
      <c r="K30" s="128">
        <f t="shared" si="2"/>
        <v>3.1</v>
      </c>
    </row>
    <row r="31" spans="1:11" ht="21.75" customHeight="1" thickBot="1">
      <c r="A31" s="28"/>
      <c r="B31" s="20" t="s">
        <v>224</v>
      </c>
      <c r="C31" s="129"/>
      <c r="D31" s="109">
        <f t="shared" si="0"/>
        <v>0</v>
      </c>
      <c r="E31" s="129"/>
      <c r="F31" s="109"/>
      <c r="G31" s="108"/>
      <c r="H31" s="109"/>
      <c r="I31" s="91">
        <f t="shared" si="1"/>
        <v>0</v>
      </c>
      <c r="J31" s="130"/>
      <c r="K31" s="31">
        <f t="shared" si="2"/>
        <v>0</v>
      </c>
    </row>
    <row r="32" spans="1:11" ht="21.75" customHeight="1" thickBot="1">
      <c r="A32" s="28" t="s">
        <v>182</v>
      </c>
      <c r="B32" s="110"/>
      <c r="C32" s="20">
        <f>SUM(C6:C31)</f>
        <v>550</v>
      </c>
      <c r="D32" s="91">
        <f>SUM(D6:D31)</f>
        <v>170.50000000000003</v>
      </c>
      <c r="E32" s="20">
        <f>SUM(E6:E31)</f>
        <v>10</v>
      </c>
      <c r="F32" s="91">
        <f>SUM(F6:F31)</f>
        <v>13.59</v>
      </c>
      <c r="G32" s="110"/>
      <c r="H32" s="91">
        <f>SUM(H6:H31)</f>
        <v>60</v>
      </c>
      <c r="I32" s="91">
        <f t="shared" si="1"/>
        <v>244.09000000000003</v>
      </c>
      <c r="J32" s="132">
        <f>SUM(J6:J31)</f>
        <v>90</v>
      </c>
      <c r="K32" s="31">
        <f t="shared" si="2"/>
        <v>334.09000000000003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7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defaultGridColor="0" zoomScale="85" zoomScaleNormal="85" colorId="37" workbookViewId="0" topLeftCell="A1">
      <pane ySplit="6" topLeftCell="MZI14" activePane="bottomLeft" state="frozen"/>
      <selection pane="topLeft" activeCell="A1" sqref="A1"/>
      <selection pane="bottomLeft" activeCell="A1" sqref="A1"/>
    </sheetView>
  </sheetViews>
  <sheetFormatPr defaultColWidth="11.00390625" defaultRowHeight="21.75" customHeight="1"/>
  <cols>
    <col min="1" max="8" width="11.25390625" style="7" customWidth="1"/>
    <col min="9" max="9" width="12.375" style="7" customWidth="1"/>
    <col min="10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86" t="s">
        <v>169</v>
      </c>
      <c r="B1" s="2"/>
      <c r="D1" s="287" t="s">
        <v>93</v>
      </c>
      <c r="G1" s="423" t="s">
        <v>94</v>
      </c>
      <c r="H1" s="424"/>
      <c r="I1" s="424"/>
      <c r="J1" s="425" t="s">
        <v>95</v>
      </c>
    </row>
    <row r="2" spans="1:10" ht="21.75" customHeight="1">
      <c r="A2" s="43" t="s">
        <v>171</v>
      </c>
      <c r="B2" s="2"/>
      <c r="D2" s="288" t="s">
        <v>96</v>
      </c>
      <c r="G2" s="426" t="s">
        <v>97</v>
      </c>
      <c r="H2" s="427"/>
      <c r="I2" s="427"/>
      <c r="J2" s="428">
        <v>48</v>
      </c>
    </row>
    <row r="3" spans="1:10" ht="21.75" customHeight="1">
      <c r="A3" s="43"/>
      <c r="B3" s="2"/>
      <c r="D3" s="288"/>
      <c r="G3" s="426" t="s">
        <v>98</v>
      </c>
      <c r="H3" s="427"/>
      <c r="I3" s="427"/>
      <c r="J3" s="428">
        <v>80.6</v>
      </c>
    </row>
    <row r="4" ht="9.75" customHeight="1" thickBot="1">
      <c r="B4" s="2"/>
    </row>
    <row r="5" spans="1:11" ht="21.75" customHeight="1">
      <c r="A5" s="69"/>
      <c r="B5" s="429"/>
      <c r="C5" s="430" t="s">
        <v>99</v>
      </c>
      <c r="D5" s="431"/>
      <c r="E5" s="431"/>
      <c r="F5" s="431"/>
      <c r="G5" s="431"/>
      <c r="H5" s="432" t="s">
        <v>123</v>
      </c>
      <c r="I5" s="431"/>
      <c r="J5" s="433"/>
      <c r="K5" s="434" t="s">
        <v>182</v>
      </c>
    </row>
    <row r="6" spans="1:11" ht="30" customHeight="1" thickBot="1">
      <c r="A6" s="435" t="s">
        <v>174</v>
      </c>
      <c r="B6" s="436" t="s">
        <v>175</v>
      </c>
      <c r="C6" s="437" t="s">
        <v>100</v>
      </c>
      <c r="D6" s="437" t="s">
        <v>101</v>
      </c>
      <c r="E6" s="437" t="s">
        <v>102</v>
      </c>
      <c r="F6" s="437" t="s">
        <v>103</v>
      </c>
      <c r="G6" s="437" t="s">
        <v>104</v>
      </c>
      <c r="H6" s="438" t="s">
        <v>105</v>
      </c>
      <c r="I6" s="437" t="s">
        <v>106</v>
      </c>
      <c r="J6" s="294" t="s">
        <v>104</v>
      </c>
      <c r="K6" s="294" t="s">
        <v>104</v>
      </c>
    </row>
    <row r="7" spans="1:11" ht="21.75" customHeight="1">
      <c r="A7" s="439" t="s">
        <v>186</v>
      </c>
      <c r="B7" s="440" t="s">
        <v>187</v>
      </c>
      <c r="C7" s="441" t="s">
        <v>82</v>
      </c>
      <c r="D7" s="442">
        <v>1</v>
      </c>
      <c r="E7" s="443">
        <v>1</v>
      </c>
      <c r="F7" s="442">
        <v>48</v>
      </c>
      <c r="G7" s="444">
        <f aca="true" t="shared" si="0" ref="G7:G32">PRODUCT(F7*D7*E7*3.6)</f>
        <v>172.8</v>
      </c>
      <c r="H7" s="445">
        <v>7</v>
      </c>
      <c r="I7" s="442" t="s">
        <v>107</v>
      </c>
      <c r="J7" s="446">
        <v>435.8</v>
      </c>
      <c r="K7" s="446">
        <f aca="true" t="shared" si="1" ref="K7:K32">SUM(G7+J7)</f>
        <v>608.6</v>
      </c>
    </row>
    <row r="8" spans="1:11" ht="21.75" customHeight="1" thickBot="1">
      <c r="A8" s="39"/>
      <c r="B8" s="148" t="s">
        <v>188</v>
      </c>
      <c r="C8" s="447" t="s">
        <v>82</v>
      </c>
      <c r="D8" s="448">
        <v>1</v>
      </c>
      <c r="E8" s="449">
        <v>1</v>
      </c>
      <c r="F8" s="448">
        <v>48</v>
      </c>
      <c r="G8" s="450">
        <f t="shared" si="0"/>
        <v>172.8</v>
      </c>
      <c r="H8" s="451">
        <v>7</v>
      </c>
      <c r="I8" s="448" t="s">
        <v>107</v>
      </c>
      <c r="J8" s="452">
        <v>435.8</v>
      </c>
      <c r="K8" s="452">
        <f t="shared" si="1"/>
        <v>608.6</v>
      </c>
    </row>
    <row r="9" spans="1:11" ht="21.75" customHeight="1">
      <c r="A9" s="453" t="s">
        <v>189</v>
      </c>
      <c r="B9" s="454" t="s">
        <v>190</v>
      </c>
      <c r="C9" s="441" t="s">
        <v>82</v>
      </c>
      <c r="D9" s="442">
        <v>1</v>
      </c>
      <c r="E9" s="443">
        <v>2</v>
      </c>
      <c r="F9" s="442">
        <v>48</v>
      </c>
      <c r="G9" s="444">
        <f t="shared" si="0"/>
        <v>345.6</v>
      </c>
      <c r="H9" s="445">
        <v>7</v>
      </c>
      <c r="I9" s="442" t="s">
        <v>107</v>
      </c>
      <c r="J9" s="446">
        <v>435.8</v>
      </c>
      <c r="K9" s="446">
        <f t="shared" si="1"/>
        <v>781.4000000000001</v>
      </c>
    </row>
    <row r="10" spans="1:11" ht="21.75" customHeight="1" thickBot="1">
      <c r="A10" s="39"/>
      <c r="B10" s="148" t="s">
        <v>191</v>
      </c>
      <c r="C10" s="447" t="s">
        <v>82</v>
      </c>
      <c r="D10" s="448">
        <v>1</v>
      </c>
      <c r="E10" s="449">
        <v>1</v>
      </c>
      <c r="F10" s="448">
        <v>48</v>
      </c>
      <c r="G10" s="450">
        <f t="shared" si="0"/>
        <v>172.8</v>
      </c>
      <c r="H10" s="451">
        <v>17.5</v>
      </c>
      <c r="I10" s="448" t="s">
        <v>108</v>
      </c>
      <c r="J10" s="452">
        <v>1089.5</v>
      </c>
      <c r="K10" s="452">
        <f t="shared" si="1"/>
        <v>1262.3</v>
      </c>
    </row>
    <row r="11" spans="1:11" ht="21.75" customHeight="1">
      <c r="A11" s="453" t="s">
        <v>192</v>
      </c>
      <c r="B11" s="454" t="s">
        <v>193</v>
      </c>
      <c r="C11" s="441" t="s">
        <v>82</v>
      </c>
      <c r="D11" s="442">
        <v>1</v>
      </c>
      <c r="E11" s="443">
        <v>2</v>
      </c>
      <c r="F11" s="442">
        <v>48</v>
      </c>
      <c r="G11" s="444">
        <f t="shared" si="0"/>
        <v>345.6</v>
      </c>
      <c r="H11" s="445">
        <v>17.5</v>
      </c>
      <c r="I11" s="442" t="s">
        <v>108</v>
      </c>
      <c r="J11" s="446">
        <v>1089.5</v>
      </c>
      <c r="K11" s="446">
        <f t="shared" si="1"/>
        <v>1435.1</v>
      </c>
    </row>
    <row r="12" spans="1:11" ht="21.75" customHeight="1" thickBot="1">
      <c r="A12" s="453"/>
      <c r="B12" s="454" t="s">
        <v>194</v>
      </c>
      <c r="C12" s="441" t="s">
        <v>82</v>
      </c>
      <c r="D12" s="442">
        <v>1</v>
      </c>
      <c r="E12" s="443">
        <v>1</v>
      </c>
      <c r="F12" s="442">
        <v>48</v>
      </c>
      <c r="G12" s="444">
        <f t="shared" si="0"/>
        <v>172.8</v>
      </c>
      <c r="H12" s="445">
        <v>24.5</v>
      </c>
      <c r="I12" s="442" t="s">
        <v>109</v>
      </c>
      <c r="J12" s="446">
        <v>1525.3</v>
      </c>
      <c r="K12" s="446">
        <f t="shared" si="1"/>
        <v>1698.1</v>
      </c>
    </row>
    <row r="13" spans="1:11" ht="21.75" customHeight="1">
      <c r="A13" s="439" t="s">
        <v>195</v>
      </c>
      <c r="B13" s="455" t="s">
        <v>196</v>
      </c>
      <c r="C13" s="456" t="s">
        <v>82</v>
      </c>
      <c r="D13" s="457">
        <v>1</v>
      </c>
      <c r="E13" s="458">
        <v>1</v>
      </c>
      <c r="F13" s="457">
        <v>48</v>
      </c>
      <c r="G13" s="459">
        <f t="shared" si="0"/>
        <v>172.8</v>
      </c>
      <c r="H13" s="460">
        <v>24.5</v>
      </c>
      <c r="I13" s="457" t="s">
        <v>109</v>
      </c>
      <c r="J13" s="461">
        <v>1525.3</v>
      </c>
      <c r="K13" s="461">
        <f t="shared" si="1"/>
        <v>1698.1</v>
      </c>
    </row>
    <row r="14" spans="1:11" ht="21.75" customHeight="1" thickBot="1">
      <c r="A14" s="453"/>
      <c r="B14" s="454" t="s">
        <v>197</v>
      </c>
      <c r="C14" s="441" t="s">
        <v>82</v>
      </c>
      <c r="D14" s="442">
        <v>1</v>
      </c>
      <c r="E14" s="443">
        <v>2</v>
      </c>
      <c r="F14" s="442">
        <v>48</v>
      </c>
      <c r="G14" s="444">
        <f t="shared" si="0"/>
        <v>345.6</v>
      </c>
      <c r="H14" s="445">
        <v>24.5</v>
      </c>
      <c r="I14" s="442" t="s">
        <v>109</v>
      </c>
      <c r="J14" s="446">
        <v>1525.3</v>
      </c>
      <c r="K14" s="446">
        <f t="shared" si="1"/>
        <v>1870.9</v>
      </c>
    </row>
    <row r="15" spans="1:11" ht="21.75" customHeight="1">
      <c r="A15" s="439" t="s">
        <v>198</v>
      </c>
      <c r="B15" s="455" t="s">
        <v>199</v>
      </c>
      <c r="C15" s="456" t="s">
        <v>82</v>
      </c>
      <c r="D15" s="457">
        <v>1</v>
      </c>
      <c r="E15" s="458">
        <v>1</v>
      </c>
      <c r="F15" s="457">
        <v>48</v>
      </c>
      <c r="G15" s="459">
        <f t="shared" si="0"/>
        <v>172.8</v>
      </c>
      <c r="H15" s="460">
        <v>24.5</v>
      </c>
      <c r="I15" s="457" t="s">
        <v>109</v>
      </c>
      <c r="J15" s="461">
        <v>1525.3</v>
      </c>
      <c r="K15" s="461">
        <f t="shared" si="1"/>
        <v>1698.1</v>
      </c>
    </row>
    <row r="16" spans="1:11" ht="21.75" customHeight="1" thickBot="1">
      <c r="A16" s="453"/>
      <c r="B16" s="454" t="s">
        <v>200</v>
      </c>
      <c r="C16" s="441" t="s">
        <v>82</v>
      </c>
      <c r="D16" s="442">
        <v>1</v>
      </c>
      <c r="E16" s="443">
        <v>2</v>
      </c>
      <c r="F16" s="442">
        <v>48</v>
      </c>
      <c r="G16" s="444">
        <f t="shared" si="0"/>
        <v>345.6</v>
      </c>
      <c r="H16" s="445">
        <v>24.5</v>
      </c>
      <c r="I16" s="442" t="s">
        <v>109</v>
      </c>
      <c r="J16" s="446">
        <v>1525.3</v>
      </c>
      <c r="K16" s="446">
        <f t="shared" si="1"/>
        <v>1870.9</v>
      </c>
    </row>
    <row r="17" spans="1:11" ht="21.75" customHeight="1">
      <c r="A17" s="439" t="s">
        <v>201</v>
      </c>
      <c r="B17" s="455" t="s">
        <v>202</v>
      </c>
      <c r="C17" s="456" t="s">
        <v>82</v>
      </c>
      <c r="D17" s="457">
        <v>1</v>
      </c>
      <c r="E17" s="458">
        <v>1</v>
      </c>
      <c r="F17" s="457">
        <v>48</v>
      </c>
      <c r="G17" s="459">
        <f t="shared" si="0"/>
        <v>172.8</v>
      </c>
      <c r="H17" s="460">
        <v>24.5</v>
      </c>
      <c r="I17" s="457" t="s">
        <v>109</v>
      </c>
      <c r="J17" s="461">
        <v>1525.3</v>
      </c>
      <c r="K17" s="461">
        <f t="shared" si="1"/>
        <v>1698.1</v>
      </c>
    </row>
    <row r="18" spans="1:11" ht="21.75" customHeight="1">
      <c r="A18" s="453"/>
      <c r="B18" s="454" t="s">
        <v>203</v>
      </c>
      <c r="C18" s="441" t="s">
        <v>82</v>
      </c>
      <c r="D18" s="442">
        <v>1</v>
      </c>
      <c r="E18" s="443">
        <v>1</v>
      </c>
      <c r="F18" s="442">
        <v>48</v>
      </c>
      <c r="G18" s="444">
        <f t="shared" si="0"/>
        <v>172.8</v>
      </c>
      <c r="H18" s="445">
        <v>7</v>
      </c>
      <c r="I18" s="442" t="s">
        <v>107</v>
      </c>
      <c r="J18" s="446">
        <v>435.8</v>
      </c>
      <c r="K18" s="446">
        <f t="shared" si="1"/>
        <v>608.6</v>
      </c>
    </row>
    <row r="19" spans="1:11" ht="21.75" customHeight="1" thickBot="1">
      <c r="A19" s="39"/>
      <c r="B19" s="148" t="s">
        <v>204</v>
      </c>
      <c r="C19" s="447" t="s">
        <v>82</v>
      </c>
      <c r="D19" s="448">
        <v>1</v>
      </c>
      <c r="E19" s="449">
        <v>2</v>
      </c>
      <c r="F19" s="448">
        <v>48</v>
      </c>
      <c r="G19" s="450">
        <f t="shared" si="0"/>
        <v>345.6</v>
      </c>
      <c r="H19" s="451">
        <v>7</v>
      </c>
      <c r="I19" s="448" t="s">
        <v>107</v>
      </c>
      <c r="J19" s="452">
        <v>435.8</v>
      </c>
      <c r="K19" s="452">
        <f t="shared" si="1"/>
        <v>781.4000000000001</v>
      </c>
    </row>
    <row r="20" spans="1:11" ht="21.75" customHeight="1">
      <c r="A20" s="453" t="s">
        <v>205</v>
      </c>
      <c r="B20" s="454" t="s">
        <v>206</v>
      </c>
      <c r="C20" s="441" t="s">
        <v>110</v>
      </c>
      <c r="D20" s="442">
        <v>1</v>
      </c>
      <c r="E20" s="443">
        <v>1</v>
      </c>
      <c r="F20" s="442">
        <v>48</v>
      </c>
      <c r="G20" s="444">
        <f t="shared" si="0"/>
        <v>172.8</v>
      </c>
      <c r="H20" s="445">
        <v>0</v>
      </c>
      <c r="I20" s="442">
        <v>4.5</v>
      </c>
      <c r="J20" s="446">
        <f aca="true" t="shared" si="2" ref="J20:J32">PRODUCT(I20*H20*3.6)</f>
        <v>0</v>
      </c>
      <c r="K20" s="446">
        <f t="shared" si="1"/>
        <v>172.8</v>
      </c>
    </row>
    <row r="21" spans="1:11" ht="21.75" customHeight="1" thickBot="1">
      <c r="A21" s="39"/>
      <c r="B21" s="148" t="s">
        <v>207</v>
      </c>
      <c r="C21" s="447" t="s">
        <v>110</v>
      </c>
      <c r="D21" s="448">
        <v>1</v>
      </c>
      <c r="E21" s="449">
        <v>0</v>
      </c>
      <c r="F21" s="448">
        <v>48</v>
      </c>
      <c r="G21" s="450">
        <f t="shared" si="0"/>
        <v>0</v>
      </c>
      <c r="H21" s="451">
        <v>0</v>
      </c>
      <c r="I21" s="448">
        <v>4.5</v>
      </c>
      <c r="J21" s="452">
        <f t="shared" si="2"/>
        <v>0</v>
      </c>
      <c r="K21" s="452">
        <f t="shared" si="1"/>
        <v>0</v>
      </c>
    </row>
    <row r="22" spans="1:11" ht="21.75" customHeight="1">
      <c r="A22" s="453" t="s">
        <v>209</v>
      </c>
      <c r="B22" s="454" t="s">
        <v>210</v>
      </c>
      <c r="C22" s="441" t="s">
        <v>111</v>
      </c>
      <c r="D22" s="442">
        <v>1</v>
      </c>
      <c r="E22" s="443">
        <v>1</v>
      </c>
      <c r="F22" s="442">
        <v>48</v>
      </c>
      <c r="G22" s="444">
        <f t="shared" si="0"/>
        <v>172.8</v>
      </c>
      <c r="H22" s="445">
        <v>0</v>
      </c>
      <c r="I22" s="442">
        <v>4.5</v>
      </c>
      <c r="J22" s="446">
        <f t="shared" si="2"/>
        <v>0</v>
      </c>
      <c r="K22" s="446">
        <f t="shared" si="1"/>
        <v>172.8</v>
      </c>
    </row>
    <row r="23" spans="1:11" ht="21.75" customHeight="1" thickBot="1">
      <c r="A23" s="453"/>
      <c r="B23" s="454" t="s">
        <v>211</v>
      </c>
      <c r="C23" s="441" t="s">
        <v>82</v>
      </c>
      <c r="D23" s="442">
        <v>1</v>
      </c>
      <c r="E23" s="443">
        <v>2</v>
      </c>
      <c r="F23" s="442">
        <v>48</v>
      </c>
      <c r="G23" s="444">
        <f t="shared" si="0"/>
        <v>345.6</v>
      </c>
      <c r="H23" s="445">
        <v>3.5</v>
      </c>
      <c r="I23" s="442" t="s">
        <v>112</v>
      </c>
      <c r="J23" s="446">
        <v>217.9</v>
      </c>
      <c r="K23" s="446">
        <f t="shared" si="1"/>
        <v>563.5</v>
      </c>
    </row>
    <row r="24" spans="1:11" ht="21.75" customHeight="1">
      <c r="A24" s="439" t="s">
        <v>212</v>
      </c>
      <c r="B24" s="455" t="s">
        <v>213</v>
      </c>
      <c r="C24" s="456" t="s">
        <v>82</v>
      </c>
      <c r="D24" s="457">
        <v>1</v>
      </c>
      <c r="E24" s="458">
        <v>2</v>
      </c>
      <c r="F24" s="457">
        <v>48</v>
      </c>
      <c r="G24" s="459">
        <f t="shared" si="0"/>
        <v>345.6</v>
      </c>
      <c r="H24" s="460">
        <v>5</v>
      </c>
      <c r="I24" s="457" t="s">
        <v>113</v>
      </c>
      <c r="J24" s="461">
        <v>326.85</v>
      </c>
      <c r="K24" s="461">
        <f t="shared" si="1"/>
        <v>672.45</v>
      </c>
    </row>
    <row r="25" spans="1:11" ht="21.75" customHeight="1" thickBot="1">
      <c r="A25" s="453"/>
      <c r="B25" s="454" t="s">
        <v>214</v>
      </c>
      <c r="C25" s="441" t="s">
        <v>82</v>
      </c>
      <c r="D25" s="442">
        <v>1</v>
      </c>
      <c r="E25" s="443">
        <v>1</v>
      </c>
      <c r="F25" s="442">
        <v>48</v>
      </c>
      <c r="G25" s="444">
        <f t="shared" si="0"/>
        <v>172.8</v>
      </c>
      <c r="H25" s="445">
        <v>3.5</v>
      </c>
      <c r="I25" s="442" t="s">
        <v>112</v>
      </c>
      <c r="J25" s="446">
        <v>217.9</v>
      </c>
      <c r="K25" s="446">
        <f t="shared" si="1"/>
        <v>390.70000000000005</v>
      </c>
    </row>
    <row r="26" spans="1:11" ht="21.75" customHeight="1">
      <c r="A26" s="439" t="s">
        <v>215</v>
      </c>
      <c r="B26" s="455" t="s">
        <v>216</v>
      </c>
      <c r="C26" s="456" t="s">
        <v>111</v>
      </c>
      <c r="D26" s="457">
        <v>1</v>
      </c>
      <c r="E26" s="458">
        <v>1</v>
      </c>
      <c r="F26" s="457">
        <v>48</v>
      </c>
      <c r="G26" s="459">
        <f t="shared" si="0"/>
        <v>172.8</v>
      </c>
      <c r="H26" s="460">
        <v>3.5</v>
      </c>
      <c r="I26" s="457" t="s">
        <v>112</v>
      </c>
      <c r="J26" s="461">
        <v>217.9</v>
      </c>
      <c r="K26" s="461">
        <f t="shared" si="1"/>
        <v>390.70000000000005</v>
      </c>
    </row>
    <row r="27" spans="1:11" ht="21.75" customHeight="1" thickBot="1">
      <c r="A27" s="453"/>
      <c r="B27" s="454" t="s">
        <v>217</v>
      </c>
      <c r="C27" s="441" t="s">
        <v>114</v>
      </c>
      <c r="D27" s="442">
        <v>1</v>
      </c>
      <c r="E27" s="443">
        <v>0</v>
      </c>
      <c r="F27" s="442">
        <v>48</v>
      </c>
      <c r="G27" s="444">
        <f t="shared" si="0"/>
        <v>0</v>
      </c>
      <c r="H27" s="445">
        <v>0</v>
      </c>
      <c r="I27" s="442">
        <v>4.5</v>
      </c>
      <c r="J27" s="446">
        <f t="shared" si="2"/>
        <v>0</v>
      </c>
      <c r="K27" s="446">
        <f t="shared" si="1"/>
        <v>0</v>
      </c>
    </row>
    <row r="28" spans="1:11" ht="21.75" customHeight="1">
      <c r="A28" s="439" t="s">
        <v>218</v>
      </c>
      <c r="B28" s="455" t="s">
        <v>219</v>
      </c>
      <c r="C28" s="456" t="s">
        <v>82</v>
      </c>
      <c r="D28" s="457">
        <v>1</v>
      </c>
      <c r="E28" s="458">
        <v>2</v>
      </c>
      <c r="F28" s="457">
        <v>48</v>
      </c>
      <c r="G28" s="459">
        <f t="shared" si="0"/>
        <v>345.6</v>
      </c>
      <c r="H28" s="460">
        <v>1.75</v>
      </c>
      <c r="I28" s="457" t="s">
        <v>115</v>
      </c>
      <c r="J28" s="461">
        <v>108.95</v>
      </c>
      <c r="K28" s="461">
        <f t="shared" si="1"/>
        <v>454.55</v>
      </c>
    </row>
    <row r="29" spans="1:11" ht="21.75" customHeight="1">
      <c r="A29" s="453"/>
      <c r="B29" s="454" t="s">
        <v>220</v>
      </c>
      <c r="C29" s="441" t="s">
        <v>114</v>
      </c>
      <c r="D29" s="442">
        <v>1</v>
      </c>
      <c r="E29" s="443">
        <v>0</v>
      </c>
      <c r="F29" s="442">
        <v>48</v>
      </c>
      <c r="G29" s="444">
        <f t="shared" si="0"/>
        <v>0</v>
      </c>
      <c r="H29" s="445">
        <v>3.5</v>
      </c>
      <c r="I29" s="442" t="s">
        <v>112</v>
      </c>
      <c r="J29" s="446">
        <v>217.9</v>
      </c>
      <c r="K29" s="446">
        <f t="shared" si="1"/>
        <v>217.9</v>
      </c>
    </row>
    <row r="30" spans="1:11" ht="21.75" customHeight="1" thickBot="1">
      <c r="A30" s="39"/>
      <c r="B30" s="148" t="s">
        <v>221</v>
      </c>
      <c r="C30" s="447" t="s">
        <v>114</v>
      </c>
      <c r="D30" s="448">
        <v>1</v>
      </c>
      <c r="E30" s="449">
        <v>0</v>
      </c>
      <c r="F30" s="448">
        <v>48</v>
      </c>
      <c r="G30" s="450">
        <f t="shared" si="0"/>
        <v>0</v>
      </c>
      <c r="H30" s="451">
        <v>0</v>
      </c>
      <c r="I30" s="448">
        <v>4.5</v>
      </c>
      <c r="J30" s="452">
        <f t="shared" si="2"/>
        <v>0</v>
      </c>
      <c r="K30" s="452">
        <f t="shared" si="1"/>
        <v>0</v>
      </c>
    </row>
    <row r="31" spans="1:11" ht="21.75" customHeight="1">
      <c r="A31" s="453" t="s">
        <v>222</v>
      </c>
      <c r="B31" s="454" t="s">
        <v>223</v>
      </c>
      <c r="C31" s="441" t="s">
        <v>114</v>
      </c>
      <c r="D31" s="442">
        <v>1</v>
      </c>
      <c r="E31" s="443">
        <v>1</v>
      </c>
      <c r="F31" s="442">
        <v>48</v>
      </c>
      <c r="G31" s="444">
        <f t="shared" si="0"/>
        <v>172.8</v>
      </c>
      <c r="H31" s="445">
        <v>5</v>
      </c>
      <c r="I31" s="442" t="s">
        <v>113</v>
      </c>
      <c r="J31" s="446">
        <v>326.85</v>
      </c>
      <c r="K31" s="446">
        <f t="shared" si="1"/>
        <v>499.65000000000003</v>
      </c>
    </row>
    <row r="32" spans="1:11" ht="21.75" customHeight="1" thickBot="1">
      <c r="A32" s="39"/>
      <c r="B32" s="148" t="s">
        <v>224</v>
      </c>
      <c r="C32" s="447" t="s">
        <v>82</v>
      </c>
      <c r="D32" s="448">
        <v>1</v>
      </c>
      <c r="E32" s="449">
        <v>1</v>
      </c>
      <c r="F32" s="448">
        <v>48</v>
      </c>
      <c r="G32" s="450">
        <f t="shared" si="0"/>
        <v>172.8</v>
      </c>
      <c r="H32" s="451">
        <v>0</v>
      </c>
      <c r="I32" s="448">
        <v>4.5</v>
      </c>
      <c r="J32" s="452">
        <f t="shared" si="2"/>
        <v>0</v>
      </c>
      <c r="K32" s="452">
        <f t="shared" si="1"/>
        <v>172.8</v>
      </c>
    </row>
    <row r="33" spans="1:11" ht="21.75" customHeight="1" thickBot="1">
      <c r="A33" s="39" t="s">
        <v>182</v>
      </c>
      <c r="B33" s="160"/>
      <c r="C33" s="462"/>
      <c r="D33" s="462"/>
      <c r="E33" s="463">
        <f>SUM(E7:E32)</f>
        <v>30</v>
      </c>
      <c r="F33" s="462"/>
      <c r="G33" s="450">
        <f>SUM(G7:G32)</f>
        <v>5184.000000000002</v>
      </c>
      <c r="H33" s="464">
        <f>SUM(H7:H32)</f>
        <v>242.75</v>
      </c>
      <c r="I33" s="462"/>
      <c r="J33" s="452">
        <f>SUM(J7:J32)</f>
        <v>15144.049999999997</v>
      </c>
      <c r="K33" s="452">
        <f>SUM(K7:K32)</f>
        <v>20328.050000000003</v>
      </c>
    </row>
  </sheetData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3" t="s">
        <v>169</v>
      </c>
      <c r="B1" s="5"/>
      <c r="C1" s="5"/>
      <c r="E1" s="5"/>
      <c r="F1" s="6" t="s">
        <v>116</v>
      </c>
      <c r="G1" s="5"/>
      <c r="H1" s="5"/>
      <c r="I1" s="5"/>
      <c r="J1" s="5"/>
    </row>
    <row r="2" spans="1:13" ht="12" customHeight="1">
      <c r="A2" s="43" t="s">
        <v>171</v>
      </c>
      <c r="B2" s="5"/>
      <c r="C2" s="5"/>
      <c r="E2" s="5"/>
      <c r="F2" s="133" t="s">
        <v>117</v>
      </c>
      <c r="G2" s="5"/>
      <c r="H2" s="5"/>
      <c r="I2"/>
      <c r="J2"/>
      <c r="K2"/>
      <c r="L2"/>
      <c r="M2"/>
    </row>
    <row r="3" spans="1:7" ht="19.5" customHeight="1" thickBot="1">
      <c r="A3"/>
      <c r="B3" s="5"/>
      <c r="C3" s="5"/>
      <c r="E3" s="5"/>
      <c r="F3" s="5"/>
      <c r="G3" s="5"/>
    </row>
    <row r="4" spans="1:12" ht="14.25" customHeight="1">
      <c r="A4" s="134"/>
      <c r="B4" s="135"/>
      <c r="C4" s="136"/>
      <c r="D4" s="137"/>
      <c r="E4" s="136"/>
      <c r="F4" s="136"/>
      <c r="G4" s="138" t="s">
        <v>118</v>
      </c>
      <c r="H4" s="138" t="s">
        <v>119</v>
      </c>
      <c r="I4" s="136"/>
      <c r="J4" s="135"/>
      <c r="K4" s="139" t="s">
        <v>120</v>
      </c>
      <c r="L4" s="140"/>
    </row>
    <row r="5" spans="1:12" ht="19.5" customHeight="1" thickBot="1">
      <c r="A5" s="141" t="s">
        <v>174</v>
      </c>
      <c r="B5" s="142" t="s">
        <v>175</v>
      </c>
      <c r="C5" s="143" t="s">
        <v>121</v>
      </c>
      <c r="D5" s="144" t="s">
        <v>228</v>
      </c>
      <c r="E5" s="144" t="s">
        <v>122</v>
      </c>
      <c r="F5" s="144" t="s">
        <v>124</v>
      </c>
      <c r="G5" s="144" t="s">
        <v>125</v>
      </c>
      <c r="H5" s="145" t="s">
        <v>126</v>
      </c>
      <c r="I5" s="144" t="s">
        <v>127</v>
      </c>
      <c r="J5" s="146" t="s">
        <v>182</v>
      </c>
      <c r="K5" s="147" t="s">
        <v>56</v>
      </c>
      <c r="L5" s="148" t="s">
        <v>184</v>
      </c>
    </row>
    <row r="6" spans="1:12" ht="12" customHeight="1">
      <c r="A6" s="22" t="s">
        <v>186</v>
      </c>
      <c r="B6" s="149" t="s">
        <v>187</v>
      </c>
      <c r="C6" s="131"/>
      <c r="D6" s="106"/>
      <c r="E6" s="106">
        <v>19.6</v>
      </c>
      <c r="F6" s="106"/>
      <c r="G6" s="106"/>
      <c r="H6" s="106"/>
      <c r="I6" s="106"/>
      <c r="J6" s="150">
        <f aca="true" t="shared" si="0" ref="J6:J32">SUM(C6:I6)</f>
        <v>19.6</v>
      </c>
      <c r="K6" s="61" t="s">
        <v>128</v>
      </c>
      <c r="L6" s="151">
        <v>252</v>
      </c>
    </row>
    <row r="7" spans="1:12" ht="12" customHeight="1" thickBot="1">
      <c r="A7" s="28"/>
      <c r="B7" s="81" t="s">
        <v>188</v>
      </c>
      <c r="C7" s="130"/>
      <c r="D7" s="109"/>
      <c r="E7" s="109">
        <v>10.5</v>
      </c>
      <c r="F7" s="109">
        <v>34.8</v>
      </c>
      <c r="G7" s="109"/>
      <c r="H7" s="109"/>
      <c r="I7" s="109"/>
      <c r="J7" s="152">
        <f t="shared" si="0"/>
        <v>45.3</v>
      </c>
      <c r="K7" s="153" t="s">
        <v>128</v>
      </c>
      <c r="L7" s="154">
        <v>3</v>
      </c>
    </row>
    <row r="8" spans="1:12" ht="12" customHeight="1">
      <c r="A8" s="32" t="s">
        <v>189</v>
      </c>
      <c r="B8" s="155" t="s">
        <v>190</v>
      </c>
      <c r="C8" s="127"/>
      <c r="D8" s="88"/>
      <c r="E8" s="88">
        <v>22.5</v>
      </c>
      <c r="F8" s="88">
        <v>33.6</v>
      </c>
      <c r="G8" s="88"/>
      <c r="H8" s="88"/>
      <c r="I8" s="88"/>
      <c r="J8" s="150">
        <f t="shared" si="0"/>
        <v>56.1</v>
      </c>
      <c r="K8" s="61" t="s">
        <v>179</v>
      </c>
      <c r="L8" s="151">
        <v>7</v>
      </c>
    </row>
    <row r="9" spans="1:12" ht="12" customHeight="1" thickBot="1">
      <c r="A9" s="28"/>
      <c r="B9" s="81" t="s">
        <v>191</v>
      </c>
      <c r="C9" s="130"/>
      <c r="D9" s="109"/>
      <c r="E9" s="109"/>
      <c r="F9" s="109">
        <v>26.25</v>
      </c>
      <c r="G9" s="109"/>
      <c r="H9" s="109"/>
      <c r="I9" s="109"/>
      <c r="J9" s="152">
        <f t="shared" si="0"/>
        <v>26.25</v>
      </c>
      <c r="K9" s="153" t="s">
        <v>179</v>
      </c>
      <c r="L9" s="154">
        <v>7</v>
      </c>
    </row>
    <row r="10" spans="1:12" ht="12" customHeight="1">
      <c r="A10" s="32" t="s">
        <v>192</v>
      </c>
      <c r="B10" s="155" t="s">
        <v>193</v>
      </c>
      <c r="C10" s="127"/>
      <c r="D10" s="88"/>
      <c r="E10" s="88">
        <v>10</v>
      </c>
      <c r="F10" s="88">
        <v>30</v>
      </c>
      <c r="G10" s="88"/>
      <c r="H10" s="88">
        <v>2.4</v>
      </c>
      <c r="I10" s="88">
        <v>75</v>
      </c>
      <c r="J10" s="150">
        <f t="shared" si="0"/>
        <v>117.4</v>
      </c>
      <c r="K10" s="61" t="s">
        <v>179</v>
      </c>
      <c r="L10" s="151">
        <v>7</v>
      </c>
    </row>
    <row r="11" spans="1:12" ht="12" customHeight="1" thickBot="1">
      <c r="A11" s="32"/>
      <c r="B11" s="155" t="s">
        <v>194</v>
      </c>
      <c r="C11" s="127"/>
      <c r="D11" s="88"/>
      <c r="E11" s="88"/>
      <c r="F11" s="88">
        <v>18</v>
      </c>
      <c r="G11" s="88"/>
      <c r="H11" s="88"/>
      <c r="I11" s="88"/>
      <c r="J11" s="150">
        <f t="shared" si="0"/>
        <v>18</v>
      </c>
      <c r="K11" s="61" t="s">
        <v>179</v>
      </c>
      <c r="L11" s="151">
        <v>7</v>
      </c>
    </row>
    <row r="12" spans="1:12" ht="12" customHeight="1">
      <c r="A12" s="22" t="s">
        <v>195</v>
      </c>
      <c r="B12" s="156" t="s">
        <v>196</v>
      </c>
      <c r="C12" s="131"/>
      <c r="D12" s="106"/>
      <c r="E12" s="106">
        <v>10</v>
      </c>
      <c r="F12" s="106">
        <v>10.2</v>
      </c>
      <c r="G12" s="106"/>
      <c r="H12" s="106"/>
      <c r="I12" s="106">
        <v>75</v>
      </c>
      <c r="J12" s="157">
        <f t="shared" si="0"/>
        <v>95.2</v>
      </c>
      <c r="K12" s="158" t="s">
        <v>179</v>
      </c>
      <c r="L12" s="159">
        <v>7</v>
      </c>
    </row>
    <row r="13" spans="1:12" ht="12" customHeight="1" thickBot="1">
      <c r="A13" s="32"/>
      <c r="B13" s="155" t="s">
        <v>197</v>
      </c>
      <c r="C13" s="127"/>
      <c r="D13" s="88"/>
      <c r="E13" s="88">
        <v>10</v>
      </c>
      <c r="F13" s="88">
        <v>18</v>
      </c>
      <c r="G13" s="88"/>
      <c r="H13" s="88"/>
      <c r="I13" s="88"/>
      <c r="J13" s="150">
        <f t="shared" si="0"/>
        <v>28</v>
      </c>
      <c r="K13" s="61" t="s">
        <v>129</v>
      </c>
      <c r="L13" s="151">
        <v>35</v>
      </c>
    </row>
    <row r="14" spans="1:12" ht="12" customHeight="1">
      <c r="A14" s="22" t="s">
        <v>198</v>
      </c>
      <c r="B14" s="156" t="s">
        <v>199</v>
      </c>
      <c r="C14" s="131"/>
      <c r="D14" s="106"/>
      <c r="E14" s="106">
        <v>10</v>
      </c>
      <c r="F14" s="106">
        <v>18</v>
      </c>
      <c r="G14" s="106"/>
      <c r="H14" s="106"/>
      <c r="I14" s="106">
        <v>75</v>
      </c>
      <c r="J14" s="157">
        <f t="shared" si="0"/>
        <v>103</v>
      </c>
      <c r="K14" s="158" t="s">
        <v>129</v>
      </c>
      <c r="L14" s="159">
        <v>35</v>
      </c>
    </row>
    <row r="15" spans="1:12" ht="12" customHeight="1" thickBot="1">
      <c r="A15" s="32"/>
      <c r="B15" s="155" t="s">
        <v>200</v>
      </c>
      <c r="C15" s="127">
        <v>6</v>
      </c>
      <c r="D15" s="88"/>
      <c r="E15" s="88">
        <v>6</v>
      </c>
      <c r="F15" s="88">
        <v>10</v>
      </c>
      <c r="G15" s="88"/>
      <c r="H15" s="88"/>
      <c r="I15" s="88"/>
      <c r="J15" s="150">
        <f t="shared" si="0"/>
        <v>22</v>
      </c>
      <c r="K15" s="61" t="s">
        <v>129</v>
      </c>
      <c r="L15" s="151">
        <v>35</v>
      </c>
    </row>
    <row r="16" spans="1:12" ht="12" customHeight="1">
      <c r="A16" s="22" t="s">
        <v>201</v>
      </c>
      <c r="B16" s="156" t="s">
        <v>202</v>
      </c>
      <c r="C16" s="131"/>
      <c r="D16" s="106"/>
      <c r="E16" s="106">
        <v>10</v>
      </c>
      <c r="F16" s="106">
        <v>6</v>
      </c>
      <c r="G16" s="106"/>
      <c r="H16" s="106"/>
      <c r="I16" s="106"/>
      <c r="J16" s="157">
        <f t="shared" si="0"/>
        <v>16</v>
      </c>
      <c r="K16" s="158" t="s">
        <v>129</v>
      </c>
      <c r="L16" s="159">
        <v>35</v>
      </c>
    </row>
    <row r="17" spans="1:12" ht="12" customHeight="1">
      <c r="A17" s="32"/>
      <c r="B17" s="155" t="s">
        <v>203</v>
      </c>
      <c r="C17" s="127"/>
      <c r="D17" s="88"/>
      <c r="E17" s="88"/>
      <c r="F17" s="88"/>
      <c r="G17" s="88"/>
      <c r="H17" s="88"/>
      <c r="I17" s="88"/>
      <c r="J17" s="150">
        <f t="shared" si="0"/>
        <v>0</v>
      </c>
      <c r="K17" s="61" t="s">
        <v>129</v>
      </c>
      <c r="L17" s="151">
        <v>35</v>
      </c>
    </row>
    <row r="18" spans="1:12" ht="12" customHeight="1" thickBot="1">
      <c r="A18" s="28"/>
      <c r="B18" s="81" t="s">
        <v>204</v>
      </c>
      <c r="C18" s="130"/>
      <c r="D18" s="109"/>
      <c r="E18" s="109"/>
      <c r="F18" s="109"/>
      <c r="G18" s="109"/>
      <c r="H18" s="109"/>
      <c r="I18" s="109"/>
      <c r="J18" s="152">
        <f t="shared" si="0"/>
        <v>0</v>
      </c>
      <c r="K18" s="153" t="s">
        <v>129</v>
      </c>
      <c r="L18" s="154">
        <v>35</v>
      </c>
    </row>
    <row r="19" spans="1:12" ht="12" customHeight="1">
      <c r="A19" s="32" t="s">
        <v>205</v>
      </c>
      <c r="B19" s="155" t="s">
        <v>206</v>
      </c>
      <c r="C19" s="127"/>
      <c r="D19" s="88"/>
      <c r="E19" s="88">
        <v>20</v>
      </c>
      <c r="F19" s="88">
        <v>25</v>
      </c>
      <c r="G19" s="88"/>
      <c r="H19" s="88"/>
      <c r="I19" s="88"/>
      <c r="J19" s="150">
        <f t="shared" si="0"/>
        <v>45</v>
      </c>
      <c r="K19" s="61" t="s">
        <v>129</v>
      </c>
      <c r="L19" s="151">
        <v>35</v>
      </c>
    </row>
    <row r="20" spans="1:12" ht="12" customHeight="1" thickBot="1">
      <c r="A20" s="28"/>
      <c r="B20" s="81" t="s">
        <v>207</v>
      </c>
      <c r="C20" s="130" t="s">
        <v>130</v>
      </c>
      <c r="D20" s="109"/>
      <c r="E20" s="109"/>
      <c r="F20" s="109"/>
      <c r="G20" s="109"/>
      <c r="H20" s="109" t="s">
        <v>130</v>
      </c>
      <c r="I20" s="109"/>
      <c r="J20" s="152">
        <f t="shared" si="0"/>
        <v>0</v>
      </c>
      <c r="K20" s="153" t="s">
        <v>129</v>
      </c>
      <c r="L20" s="154">
        <v>35</v>
      </c>
    </row>
    <row r="21" spans="1:12" ht="12" customHeight="1">
      <c r="A21" s="32" t="s">
        <v>209</v>
      </c>
      <c r="B21" s="155" t="s">
        <v>210</v>
      </c>
      <c r="C21" s="127" t="s">
        <v>130</v>
      </c>
      <c r="D21" s="88"/>
      <c r="E21" s="88"/>
      <c r="F21" s="88">
        <v>5</v>
      </c>
      <c r="G21" s="88"/>
      <c r="H21" s="88" t="s">
        <v>130</v>
      </c>
      <c r="I21" s="88"/>
      <c r="J21" s="150">
        <f t="shared" si="0"/>
        <v>5</v>
      </c>
      <c r="K21" s="61" t="s">
        <v>129</v>
      </c>
      <c r="L21" s="151">
        <v>35</v>
      </c>
    </row>
    <row r="22" spans="1:12" ht="12" customHeight="1" thickBot="1">
      <c r="A22" s="32"/>
      <c r="B22" s="155" t="s">
        <v>211</v>
      </c>
      <c r="C22" s="127" t="s">
        <v>130</v>
      </c>
      <c r="D22" s="88"/>
      <c r="E22" s="88"/>
      <c r="F22" s="88"/>
      <c r="G22" s="88"/>
      <c r="H22" s="88" t="s">
        <v>130</v>
      </c>
      <c r="I22" s="88"/>
      <c r="J22" s="150">
        <f t="shared" si="0"/>
        <v>0</v>
      </c>
      <c r="K22" s="61" t="s">
        <v>129</v>
      </c>
      <c r="L22" s="151">
        <v>35</v>
      </c>
    </row>
    <row r="23" spans="1:12" ht="12" customHeight="1">
      <c r="A23" s="22" t="s">
        <v>212</v>
      </c>
      <c r="B23" s="156" t="s">
        <v>213</v>
      </c>
      <c r="C23" s="131" t="s">
        <v>130</v>
      </c>
      <c r="D23" s="106"/>
      <c r="E23" s="106">
        <v>5.25</v>
      </c>
      <c r="F23" s="106"/>
      <c r="G23" s="106"/>
      <c r="H23" s="106"/>
      <c r="I23" s="106"/>
      <c r="J23" s="157">
        <f t="shared" si="0"/>
        <v>5.25</v>
      </c>
      <c r="K23" s="158" t="s">
        <v>129</v>
      </c>
      <c r="L23" s="159">
        <v>35</v>
      </c>
    </row>
    <row r="24" spans="1:12" ht="12" customHeight="1" thickBot="1">
      <c r="A24" s="32"/>
      <c r="B24" s="155" t="s">
        <v>214</v>
      </c>
      <c r="C24" s="127" t="s">
        <v>130</v>
      </c>
      <c r="D24" s="88"/>
      <c r="E24" s="88"/>
      <c r="F24" s="88"/>
      <c r="G24" s="88"/>
      <c r="H24" s="88"/>
      <c r="I24" s="88"/>
      <c r="J24" s="150">
        <f t="shared" si="0"/>
        <v>0</v>
      </c>
      <c r="K24" s="61" t="s">
        <v>129</v>
      </c>
      <c r="L24" s="151">
        <v>35</v>
      </c>
    </row>
    <row r="25" spans="1:12" ht="12" customHeight="1">
      <c r="A25" s="22" t="s">
        <v>215</v>
      </c>
      <c r="B25" s="156" t="s">
        <v>216</v>
      </c>
      <c r="C25" s="131" t="s">
        <v>130</v>
      </c>
      <c r="D25" s="106"/>
      <c r="E25" s="106">
        <v>5.25</v>
      </c>
      <c r="F25" s="106">
        <v>3</v>
      </c>
      <c r="G25" s="106"/>
      <c r="H25" s="106"/>
      <c r="I25" s="106"/>
      <c r="J25" s="157">
        <f t="shared" si="0"/>
        <v>8.25</v>
      </c>
      <c r="K25" s="158" t="s">
        <v>129</v>
      </c>
      <c r="L25" s="159">
        <v>35</v>
      </c>
    </row>
    <row r="26" spans="1:12" ht="12" customHeight="1" thickBot="1">
      <c r="A26" s="32"/>
      <c r="B26" s="155" t="s">
        <v>217</v>
      </c>
      <c r="C26" s="127" t="s">
        <v>130</v>
      </c>
      <c r="D26" s="88"/>
      <c r="E26" s="88"/>
      <c r="F26" s="88"/>
      <c r="G26" s="88"/>
      <c r="H26" s="88" t="s">
        <v>130</v>
      </c>
      <c r="I26" s="88"/>
      <c r="J26" s="150">
        <f t="shared" si="0"/>
        <v>0</v>
      </c>
      <c r="K26" s="61" t="s">
        <v>129</v>
      </c>
      <c r="L26" s="151">
        <v>35</v>
      </c>
    </row>
    <row r="27" spans="1:12" ht="12" customHeight="1">
      <c r="A27" s="22" t="s">
        <v>218</v>
      </c>
      <c r="B27" s="156" t="s">
        <v>219</v>
      </c>
      <c r="C27" s="131" t="s">
        <v>130</v>
      </c>
      <c r="D27" s="106"/>
      <c r="E27" s="106"/>
      <c r="F27" s="106">
        <v>3</v>
      </c>
      <c r="G27" s="106"/>
      <c r="H27" s="106"/>
      <c r="I27" s="106"/>
      <c r="J27" s="157">
        <f t="shared" si="0"/>
        <v>3</v>
      </c>
      <c r="K27" s="158" t="s">
        <v>129</v>
      </c>
      <c r="L27" s="159">
        <v>35</v>
      </c>
    </row>
    <row r="28" spans="1:12" ht="12" customHeight="1">
      <c r="A28" s="32"/>
      <c r="B28" s="155" t="s">
        <v>220</v>
      </c>
      <c r="C28" s="127" t="s">
        <v>130</v>
      </c>
      <c r="D28" s="88"/>
      <c r="E28" s="88">
        <v>5.25</v>
      </c>
      <c r="F28" s="88"/>
      <c r="G28" s="88"/>
      <c r="H28" s="88"/>
      <c r="I28" s="88"/>
      <c r="J28" s="150">
        <f t="shared" si="0"/>
        <v>5.25</v>
      </c>
      <c r="K28" s="61" t="s">
        <v>129</v>
      </c>
      <c r="L28" s="151">
        <v>35</v>
      </c>
    </row>
    <row r="29" spans="1:12" ht="12" customHeight="1" thickBot="1">
      <c r="A29" s="28"/>
      <c r="B29" s="81" t="s">
        <v>221</v>
      </c>
      <c r="C29" s="130" t="s">
        <v>130</v>
      </c>
      <c r="D29" s="109" t="s">
        <v>130</v>
      </c>
      <c r="E29" s="109">
        <v>5.25</v>
      </c>
      <c r="F29" s="109">
        <v>3</v>
      </c>
      <c r="G29" s="109"/>
      <c r="H29" s="109"/>
      <c r="I29" s="109"/>
      <c r="J29" s="152">
        <f t="shared" si="0"/>
        <v>8.25</v>
      </c>
      <c r="K29" s="153" t="s">
        <v>129</v>
      </c>
      <c r="L29" s="154">
        <v>35</v>
      </c>
    </row>
    <row r="30" spans="1:12" ht="12" customHeight="1">
      <c r="A30" s="32" t="s">
        <v>222</v>
      </c>
      <c r="B30" s="155" t="s">
        <v>223</v>
      </c>
      <c r="C30" s="127" t="s">
        <v>130</v>
      </c>
      <c r="D30" s="88" t="s">
        <v>130</v>
      </c>
      <c r="E30" s="88">
        <v>5.25</v>
      </c>
      <c r="F30" s="88">
        <v>3</v>
      </c>
      <c r="G30" s="88"/>
      <c r="H30" s="88"/>
      <c r="I30" s="88"/>
      <c r="J30" s="150">
        <f t="shared" si="0"/>
        <v>8.25</v>
      </c>
      <c r="K30" s="61" t="s">
        <v>129</v>
      </c>
      <c r="L30" s="151">
        <v>35</v>
      </c>
    </row>
    <row r="31" spans="1:12" ht="12" customHeight="1" thickBot="1">
      <c r="A31" s="28"/>
      <c r="B31" s="81" t="s">
        <v>224</v>
      </c>
      <c r="C31" s="130" t="s">
        <v>130</v>
      </c>
      <c r="D31" s="109" t="s">
        <v>130</v>
      </c>
      <c r="E31" s="109">
        <v>5.95</v>
      </c>
      <c r="F31" s="109">
        <v>6.25</v>
      </c>
      <c r="G31" s="109">
        <v>6.25</v>
      </c>
      <c r="H31" s="109"/>
      <c r="I31" s="109">
        <v>1.25</v>
      </c>
      <c r="J31" s="152">
        <f t="shared" si="0"/>
        <v>19.7</v>
      </c>
      <c r="K31" s="153" t="s">
        <v>129</v>
      </c>
      <c r="L31" s="154">
        <v>35</v>
      </c>
    </row>
    <row r="32" spans="1:12" ht="12" customHeight="1" thickBot="1">
      <c r="A32" s="39" t="s">
        <v>182</v>
      </c>
      <c r="B32" s="160"/>
      <c r="C32" s="161">
        <f aca="true" t="shared" si="1" ref="C32:I32">SUM(C6:C31)</f>
        <v>6</v>
      </c>
      <c r="D32" s="162">
        <f t="shared" si="1"/>
        <v>0</v>
      </c>
      <c r="E32" s="162">
        <f t="shared" si="1"/>
        <v>160.79999999999998</v>
      </c>
      <c r="F32" s="162">
        <f t="shared" si="1"/>
        <v>253.1</v>
      </c>
      <c r="G32" s="162">
        <f t="shared" si="1"/>
        <v>6.25</v>
      </c>
      <c r="H32" s="162">
        <f t="shared" si="1"/>
        <v>2.4</v>
      </c>
      <c r="I32" s="162">
        <f t="shared" si="1"/>
        <v>226.25</v>
      </c>
      <c r="J32" s="152">
        <f t="shared" si="0"/>
        <v>654.8</v>
      </c>
      <c r="K32" s="160"/>
      <c r="L32" s="163">
        <f>SUM(L6:L31)</f>
        <v>955</v>
      </c>
    </row>
    <row r="33" spans="1:10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E34" s="5"/>
      <c r="F34" s="6" t="s">
        <v>131</v>
      </c>
      <c r="G34" s="5"/>
      <c r="H34" s="5"/>
      <c r="I34" s="5"/>
      <c r="J34" s="5"/>
    </row>
    <row r="35" spans="1:10" ht="12" customHeight="1">
      <c r="A35" s="5"/>
      <c r="B35" s="5"/>
      <c r="C35" s="5"/>
      <c r="E35" s="5"/>
      <c r="F35" s="133" t="s">
        <v>117</v>
      </c>
      <c r="G35" s="5"/>
      <c r="H35" s="5"/>
      <c r="I35" s="5"/>
      <c r="J35" s="5"/>
    </row>
    <row r="36" spans="1:10" ht="12" customHeight="1" thickBot="1">
      <c r="A36" s="5"/>
      <c r="B36" s="5"/>
      <c r="C36" s="5"/>
      <c r="E36" s="5"/>
      <c r="F36" s="6"/>
      <c r="G36" s="5"/>
      <c r="H36" s="5"/>
      <c r="I36" s="5"/>
      <c r="J36" s="5"/>
    </row>
    <row r="37" spans="1:12" ht="14.25" customHeight="1">
      <c r="A37" s="134"/>
      <c r="B37" s="135"/>
      <c r="C37" s="136"/>
      <c r="D37" s="137"/>
      <c r="E37" s="136"/>
      <c r="F37" s="136"/>
      <c r="G37" s="138" t="s">
        <v>118</v>
      </c>
      <c r="H37" s="138" t="s">
        <v>119</v>
      </c>
      <c r="I37" s="136"/>
      <c r="J37" s="135"/>
      <c r="K37" s="139" t="s">
        <v>120</v>
      </c>
      <c r="L37" s="140"/>
    </row>
    <row r="38" spans="1:12" ht="19.5" customHeight="1" thickBot="1">
      <c r="A38" s="141" t="s">
        <v>174</v>
      </c>
      <c r="B38" s="142" t="s">
        <v>175</v>
      </c>
      <c r="C38" s="143" t="s">
        <v>121</v>
      </c>
      <c r="D38" s="144" t="s">
        <v>228</v>
      </c>
      <c r="E38" s="144" t="s">
        <v>122</v>
      </c>
      <c r="F38" s="144" t="s">
        <v>124</v>
      </c>
      <c r="G38" s="144" t="s">
        <v>125</v>
      </c>
      <c r="H38" s="145" t="s">
        <v>126</v>
      </c>
      <c r="I38" s="144" t="s">
        <v>127</v>
      </c>
      <c r="J38" s="146" t="s">
        <v>182</v>
      </c>
      <c r="K38" s="147" t="s">
        <v>56</v>
      </c>
      <c r="L38" s="148" t="s">
        <v>184</v>
      </c>
    </row>
    <row r="39" spans="1:12" ht="12" customHeight="1">
      <c r="A39" s="22" t="s">
        <v>186</v>
      </c>
      <c r="B39" s="149" t="s">
        <v>187</v>
      </c>
      <c r="C39" s="131"/>
      <c r="D39" s="106"/>
      <c r="E39" s="106"/>
      <c r="F39" s="106"/>
      <c r="G39" s="106"/>
      <c r="H39" s="106"/>
      <c r="I39" s="106"/>
      <c r="J39" s="150">
        <f aca="true" t="shared" si="2" ref="J39:J65">SUM(C39:I39)</f>
        <v>0</v>
      </c>
      <c r="K39" s="61"/>
      <c r="L39" s="151"/>
    </row>
    <row r="40" spans="1:12" ht="12" customHeight="1" thickBot="1">
      <c r="A40" s="28"/>
      <c r="B40" s="81" t="s">
        <v>188</v>
      </c>
      <c r="C40" s="130"/>
      <c r="D40" s="109"/>
      <c r="E40" s="109"/>
      <c r="F40" s="109"/>
      <c r="G40" s="109"/>
      <c r="H40" s="109"/>
      <c r="I40" s="109"/>
      <c r="J40" s="152">
        <f t="shared" si="2"/>
        <v>0</v>
      </c>
      <c r="K40" s="153"/>
      <c r="L40" s="154"/>
    </row>
    <row r="41" spans="1:12" ht="12" customHeight="1">
      <c r="A41" s="32" t="s">
        <v>189</v>
      </c>
      <c r="B41" s="155" t="s">
        <v>190</v>
      </c>
      <c r="C41" s="127"/>
      <c r="D41" s="88"/>
      <c r="E41" s="88"/>
      <c r="F41" s="88"/>
      <c r="G41" s="88"/>
      <c r="H41" s="88"/>
      <c r="I41" s="88"/>
      <c r="J41" s="150">
        <f t="shared" si="2"/>
        <v>0</v>
      </c>
      <c r="K41" s="61"/>
      <c r="L41" s="151"/>
    </row>
    <row r="42" spans="1:12" ht="12" customHeight="1" thickBot="1">
      <c r="A42" s="28"/>
      <c r="B42" s="81" t="s">
        <v>191</v>
      </c>
      <c r="C42" s="130"/>
      <c r="D42" s="109"/>
      <c r="E42" s="109"/>
      <c r="F42" s="109"/>
      <c r="G42" s="109"/>
      <c r="H42" s="109"/>
      <c r="I42" s="109"/>
      <c r="J42" s="152">
        <f t="shared" si="2"/>
        <v>0</v>
      </c>
      <c r="K42" s="153"/>
      <c r="L42" s="154"/>
    </row>
    <row r="43" spans="1:12" ht="12" customHeight="1">
      <c r="A43" s="32" t="s">
        <v>192</v>
      </c>
      <c r="B43" s="155" t="s">
        <v>193</v>
      </c>
      <c r="C43" s="127"/>
      <c r="D43" s="88"/>
      <c r="E43" s="88"/>
      <c r="F43" s="88"/>
      <c r="G43" s="88"/>
      <c r="H43" s="88"/>
      <c r="I43" s="88"/>
      <c r="J43" s="150">
        <f t="shared" si="2"/>
        <v>0</v>
      </c>
      <c r="K43" s="61"/>
      <c r="L43" s="151"/>
    </row>
    <row r="44" spans="1:12" ht="12" customHeight="1" thickBot="1">
      <c r="A44" s="32"/>
      <c r="B44" s="155" t="s">
        <v>194</v>
      </c>
      <c r="C44" s="127"/>
      <c r="D44" s="88"/>
      <c r="E44" s="88"/>
      <c r="F44" s="88"/>
      <c r="G44" s="88"/>
      <c r="H44" s="88"/>
      <c r="I44" s="88"/>
      <c r="J44" s="150">
        <f t="shared" si="2"/>
        <v>0</v>
      </c>
      <c r="K44" s="61"/>
      <c r="L44" s="151"/>
    </row>
    <row r="45" spans="1:12" ht="12" customHeight="1">
      <c r="A45" s="22" t="s">
        <v>195</v>
      </c>
      <c r="B45" s="156" t="s">
        <v>196</v>
      </c>
      <c r="C45" s="131"/>
      <c r="D45" s="106"/>
      <c r="E45" s="106"/>
      <c r="F45" s="106"/>
      <c r="G45" s="106"/>
      <c r="H45" s="106"/>
      <c r="I45" s="106"/>
      <c r="J45" s="157">
        <f t="shared" si="2"/>
        <v>0</v>
      </c>
      <c r="K45" s="158"/>
      <c r="L45" s="159"/>
    </row>
    <row r="46" spans="1:12" ht="12" customHeight="1" thickBot="1">
      <c r="A46" s="32"/>
      <c r="B46" s="155" t="s">
        <v>197</v>
      </c>
      <c r="C46" s="127"/>
      <c r="D46" s="88"/>
      <c r="E46" s="88"/>
      <c r="F46" s="88"/>
      <c r="G46" s="88"/>
      <c r="H46" s="88"/>
      <c r="I46" s="88"/>
      <c r="J46" s="150">
        <f t="shared" si="2"/>
        <v>0</v>
      </c>
      <c r="K46" s="61"/>
      <c r="L46" s="151"/>
    </row>
    <row r="47" spans="1:12" ht="12" customHeight="1">
      <c r="A47" s="22" t="s">
        <v>198</v>
      </c>
      <c r="B47" s="156" t="s">
        <v>199</v>
      </c>
      <c r="C47" s="131"/>
      <c r="D47" s="106"/>
      <c r="E47" s="106"/>
      <c r="F47" s="106"/>
      <c r="G47" s="106"/>
      <c r="H47" s="106"/>
      <c r="I47" s="106"/>
      <c r="J47" s="157">
        <f t="shared" si="2"/>
        <v>0</v>
      </c>
      <c r="K47" s="158"/>
      <c r="L47" s="159"/>
    </row>
    <row r="48" spans="1:12" ht="12" customHeight="1" thickBot="1">
      <c r="A48" s="32"/>
      <c r="B48" s="155" t="s">
        <v>200</v>
      </c>
      <c r="C48" s="127"/>
      <c r="D48" s="88"/>
      <c r="E48" s="88"/>
      <c r="F48" s="88"/>
      <c r="G48" s="88"/>
      <c r="H48" s="88"/>
      <c r="I48" s="88"/>
      <c r="J48" s="150">
        <f t="shared" si="2"/>
        <v>0</v>
      </c>
      <c r="K48" s="61"/>
      <c r="L48" s="151"/>
    </row>
    <row r="49" spans="1:12" ht="12" customHeight="1">
      <c r="A49" s="22" t="s">
        <v>201</v>
      </c>
      <c r="B49" s="156" t="s">
        <v>202</v>
      </c>
      <c r="C49" s="131"/>
      <c r="D49" s="106"/>
      <c r="E49" s="106"/>
      <c r="F49" s="106"/>
      <c r="G49" s="106"/>
      <c r="H49" s="106"/>
      <c r="I49" s="106"/>
      <c r="J49" s="157">
        <f t="shared" si="2"/>
        <v>0</v>
      </c>
      <c r="K49" s="158"/>
      <c r="L49" s="159"/>
    </row>
    <row r="50" spans="1:12" ht="12" customHeight="1">
      <c r="A50" s="32"/>
      <c r="B50" s="155" t="s">
        <v>203</v>
      </c>
      <c r="C50" s="127"/>
      <c r="D50" s="88"/>
      <c r="E50" s="88"/>
      <c r="F50" s="88"/>
      <c r="G50" s="88"/>
      <c r="H50" s="88"/>
      <c r="I50" s="88"/>
      <c r="J50" s="150">
        <f t="shared" si="2"/>
        <v>0</v>
      </c>
      <c r="K50" s="61"/>
      <c r="L50" s="151"/>
    </row>
    <row r="51" spans="1:12" ht="12" customHeight="1" thickBot="1">
      <c r="A51" s="28"/>
      <c r="B51" s="81" t="s">
        <v>204</v>
      </c>
      <c r="C51" s="130"/>
      <c r="D51" s="109"/>
      <c r="E51" s="109"/>
      <c r="F51" s="109"/>
      <c r="G51" s="109"/>
      <c r="H51" s="109"/>
      <c r="I51" s="109"/>
      <c r="J51" s="152">
        <f t="shared" si="2"/>
        <v>0</v>
      </c>
      <c r="K51" s="153"/>
      <c r="L51" s="154"/>
    </row>
    <row r="52" spans="1:12" ht="12" customHeight="1">
      <c r="A52" s="32" t="s">
        <v>205</v>
      </c>
      <c r="B52" s="155" t="s">
        <v>206</v>
      </c>
      <c r="C52" s="127"/>
      <c r="D52" s="88"/>
      <c r="E52" s="88"/>
      <c r="F52" s="88"/>
      <c r="G52" s="88"/>
      <c r="H52" s="88"/>
      <c r="I52" s="88"/>
      <c r="J52" s="150">
        <f t="shared" si="2"/>
        <v>0</v>
      </c>
      <c r="K52" s="61"/>
      <c r="L52" s="151"/>
    </row>
    <row r="53" spans="1:12" ht="12" customHeight="1" thickBot="1">
      <c r="A53" s="28"/>
      <c r="B53" s="81" t="s">
        <v>207</v>
      </c>
      <c r="C53" s="130"/>
      <c r="D53" s="109"/>
      <c r="E53" s="109"/>
      <c r="F53" s="109"/>
      <c r="G53" s="109"/>
      <c r="H53" s="109"/>
      <c r="I53" s="109"/>
      <c r="J53" s="152">
        <f t="shared" si="2"/>
        <v>0</v>
      </c>
      <c r="K53" s="153"/>
      <c r="L53" s="154"/>
    </row>
    <row r="54" spans="1:12" ht="12" customHeight="1">
      <c r="A54" s="32" t="s">
        <v>209</v>
      </c>
      <c r="B54" s="155" t="s">
        <v>210</v>
      </c>
      <c r="C54" s="127"/>
      <c r="D54" s="88"/>
      <c r="E54" s="88"/>
      <c r="F54" s="88"/>
      <c r="G54" s="88"/>
      <c r="H54" s="88"/>
      <c r="I54" s="88"/>
      <c r="J54" s="150">
        <f t="shared" si="2"/>
        <v>0</v>
      </c>
      <c r="K54" s="61"/>
      <c r="L54" s="151"/>
    </row>
    <row r="55" spans="1:12" ht="12" customHeight="1" thickBot="1">
      <c r="A55" s="32"/>
      <c r="B55" s="155" t="s">
        <v>211</v>
      </c>
      <c r="C55" s="127"/>
      <c r="D55" s="88"/>
      <c r="E55" s="88"/>
      <c r="F55" s="88"/>
      <c r="G55" s="88"/>
      <c r="H55" s="88"/>
      <c r="I55" s="88"/>
      <c r="J55" s="150">
        <f t="shared" si="2"/>
        <v>0</v>
      </c>
      <c r="K55" s="61" t="s">
        <v>129</v>
      </c>
      <c r="L55" s="151">
        <v>14</v>
      </c>
    </row>
    <row r="56" spans="1:12" ht="12" customHeight="1">
      <c r="A56" s="22" t="s">
        <v>212</v>
      </c>
      <c r="B56" s="156" t="s">
        <v>213</v>
      </c>
      <c r="C56" s="131" t="s">
        <v>130</v>
      </c>
      <c r="D56" s="106"/>
      <c r="E56" s="106">
        <v>5.25</v>
      </c>
      <c r="F56" s="106"/>
      <c r="G56" s="106"/>
      <c r="H56" s="106"/>
      <c r="I56" s="106"/>
      <c r="J56" s="157">
        <f t="shared" si="2"/>
        <v>5.25</v>
      </c>
      <c r="K56" s="158" t="s">
        <v>129</v>
      </c>
      <c r="L56" s="159">
        <v>14</v>
      </c>
    </row>
    <row r="57" spans="1:12" ht="12" customHeight="1" thickBot="1">
      <c r="A57" s="32"/>
      <c r="B57" s="155" t="s">
        <v>214</v>
      </c>
      <c r="C57" s="127" t="s">
        <v>130</v>
      </c>
      <c r="D57" s="88"/>
      <c r="E57" s="88"/>
      <c r="F57" s="88"/>
      <c r="G57" s="88"/>
      <c r="H57" s="88"/>
      <c r="I57" s="88"/>
      <c r="J57" s="150">
        <f t="shared" si="2"/>
        <v>0</v>
      </c>
      <c r="K57" s="61" t="s">
        <v>129</v>
      </c>
      <c r="L57" s="151">
        <v>14</v>
      </c>
    </row>
    <row r="58" spans="1:12" ht="12" customHeight="1">
      <c r="A58" s="22" t="s">
        <v>215</v>
      </c>
      <c r="B58" s="156" t="s">
        <v>216</v>
      </c>
      <c r="C58" s="131" t="s">
        <v>130</v>
      </c>
      <c r="D58" s="106"/>
      <c r="E58" s="106">
        <v>5.25</v>
      </c>
      <c r="F58" s="106">
        <v>3</v>
      </c>
      <c r="G58" s="106"/>
      <c r="H58" s="106"/>
      <c r="I58" s="106"/>
      <c r="J58" s="157">
        <f t="shared" si="2"/>
        <v>8.25</v>
      </c>
      <c r="K58" s="158" t="s">
        <v>129</v>
      </c>
      <c r="L58" s="159">
        <v>14</v>
      </c>
    </row>
    <row r="59" spans="1:12" ht="12" customHeight="1" thickBot="1">
      <c r="A59" s="32"/>
      <c r="B59" s="155" t="s">
        <v>217</v>
      </c>
      <c r="C59" s="127" t="s">
        <v>130</v>
      </c>
      <c r="D59" s="88"/>
      <c r="E59" s="88"/>
      <c r="F59" s="88"/>
      <c r="G59" s="88"/>
      <c r="H59" s="88" t="s">
        <v>130</v>
      </c>
      <c r="I59" s="88"/>
      <c r="J59" s="150">
        <f t="shared" si="2"/>
        <v>0</v>
      </c>
      <c r="K59" s="61" t="s">
        <v>129</v>
      </c>
      <c r="L59" s="151">
        <v>14</v>
      </c>
    </row>
    <row r="60" spans="1:12" ht="12" customHeight="1">
      <c r="A60" s="22" t="s">
        <v>218</v>
      </c>
      <c r="B60" s="156" t="s">
        <v>219</v>
      </c>
      <c r="C60" s="131" t="s">
        <v>130</v>
      </c>
      <c r="D60" s="106"/>
      <c r="E60" s="106"/>
      <c r="F60" s="106">
        <v>3</v>
      </c>
      <c r="G60" s="106"/>
      <c r="H60" s="106"/>
      <c r="I60" s="106"/>
      <c r="J60" s="157">
        <f t="shared" si="2"/>
        <v>3</v>
      </c>
      <c r="K60" s="158" t="s">
        <v>129</v>
      </c>
      <c r="L60" s="159">
        <v>14</v>
      </c>
    </row>
    <row r="61" spans="1:12" ht="12" customHeight="1">
      <c r="A61" s="32"/>
      <c r="B61" s="155" t="s">
        <v>220</v>
      </c>
      <c r="C61" s="127" t="s">
        <v>130</v>
      </c>
      <c r="D61" s="88"/>
      <c r="E61" s="88">
        <v>5.25</v>
      </c>
      <c r="F61" s="88"/>
      <c r="G61" s="88"/>
      <c r="H61" s="88"/>
      <c r="I61" s="88"/>
      <c r="J61" s="150">
        <f t="shared" si="2"/>
        <v>5.25</v>
      </c>
      <c r="K61" s="61" t="s">
        <v>129</v>
      </c>
      <c r="L61" s="151">
        <v>14</v>
      </c>
    </row>
    <row r="62" spans="1:12" ht="12" customHeight="1" thickBot="1">
      <c r="A62" s="28"/>
      <c r="B62" s="81" t="s">
        <v>221</v>
      </c>
      <c r="C62" s="130" t="s">
        <v>130</v>
      </c>
      <c r="D62" s="109" t="s">
        <v>130</v>
      </c>
      <c r="E62" s="109">
        <v>5.25</v>
      </c>
      <c r="F62" s="109">
        <v>3</v>
      </c>
      <c r="G62" s="109"/>
      <c r="H62" s="109"/>
      <c r="I62" s="109"/>
      <c r="J62" s="152">
        <f t="shared" si="2"/>
        <v>8.25</v>
      </c>
      <c r="K62" s="153" t="s">
        <v>129</v>
      </c>
      <c r="L62" s="154">
        <v>14</v>
      </c>
    </row>
    <row r="63" spans="1:12" ht="12" customHeight="1">
      <c r="A63" s="32" t="s">
        <v>222</v>
      </c>
      <c r="B63" s="155" t="s">
        <v>223</v>
      </c>
      <c r="C63" s="127" t="s">
        <v>130</v>
      </c>
      <c r="D63" s="88" t="s">
        <v>130</v>
      </c>
      <c r="E63" s="88">
        <v>5.25</v>
      </c>
      <c r="F63" s="88">
        <v>3</v>
      </c>
      <c r="G63" s="88"/>
      <c r="H63" s="88"/>
      <c r="I63" s="88"/>
      <c r="J63" s="150">
        <f t="shared" si="2"/>
        <v>8.25</v>
      </c>
      <c r="K63" s="61" t="s">
        <v>129</v>
      </c>
      <c r="L63" s="151">
        <v>14</v>
      </c>
    </row>
    <row r="64" spans="1:12" ht="12" customHeight="1" thickBot="1">
      <c r="A64" s="28"/>
      <c r="B64" s="81" t="s">
        <v>224</v>
      </c>
      <c r="C64" s="130" t="s">
        <v>130</v>
      </c>
      <c r="D64" s="109" t="s">
        <v>130</v>
      </c>
      <c r="E64" s="109">
        <v>5.95</v>
      </c>
      <c r="F64" s="109">
        <v>6.25</v>
      </c>
      <c r="G64" s="109">
        <v>6.25</v>
      </c>
      <c r="H64" s="109"/>
      <c r="I64" s="109">
        <v>1.25</v>
      </c>
      <c r="J64" s="152">
        <f t="shared" si="2"/>
        <v>19.7</v>
      </c>
      <c r="K64" s="153" t="s">
        <v>129</v>
      </c>
      <c r="L64" s="154">
        <v>14</v>
      </c>
    </row>
    <row r="65" spans="1:12" ht="12" customHeight="1" thickBot="1">
      <c r="A65" s="39" t="s">
        <v>182</v>
      </c>
      <c r="B65" s="160"/>
      <c r="C65" s="161">
        <f aca="true" t="shared" si="3" ref="C65:I65">SUM(C39:C64)</f>
        <v>0</v>
      </c>
      <c r="D65" s="162">
        <f t="shared" si="3"/>
        <v>0</v>
      </c>
      <c r="E65" s="162">
        <f t="shared" si="3"/>
        <v>32.2</v>
      </c>
      <c r="F65" s="162">
        <f t="shared" si="3"/>
        <v>18.25</v>
      </c>
      <c r="G65" s="162">
        <f t="shared" si="3"/>
        <v>6.25</v>
      </c>
      <c r="H65" s="162">
        <f t="shared" si="3"/>
        <v>0</v>
      </c>
      <c r="I65" s="162">
        <f t="shared" si="3"/>
        <v>1.25</v>
      </c>
      <c r="J65" s="152">
        <f t="shared" si="2"/>
        <v>57.95</v>
      </c>
      <c r="K65" s="160"/>
      <c r="L65" s="163">
        <f>SUM(L39:L64)</f>
        <v>140</v>
      </c>
    </row>
    <row r="66" spans="1:10" ht="12" customHeight="1">
      <c r="A66" s="5"/>
      <c r="B66" s="5"/>
      <c r="C66" s="5"/>
      <c r="E66" s="5"/>
      <c r="F66" s="5"/>
      <c r="G66" s="5"/>
      <c r="H66" s="5"/>
      <c r="I66" s="5"/>
      <c r="J66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M21" sqref="M21"/>
      <selection pane="bottomLeft" activeCell="A1" sqref="A1"/>
    </sheetView>
  </sheetViews>
  <sheetFormatPr defaultColWidth="11.00390625" defaultRowHeight="15.75" customHeight="1"/>
  <cols>
    <col min="1" max="16384" width="11.625" style="4" customWidth="1"/>
  </cols>
  <sheetData>
    <row r="1" spans="1:6" ht="15.75" customHeight="1">
      <c r="A1" s="43" t="s">
        <v>169</v>
      </c>
      <c r="F1" s="6" t="s">
        <v>132</v>
      </c>
    </row>
    <row r="2" spans="1:6" ht="15.75" customHeight="1">
      <c r="A2" s="43" t="s">
        <v>171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12"/>
      <c r="C4" s="112"/>
      <c r="D4" s="47" t="s">
        <v>133</v>
      </c>
      <c r="E4" s="102"/>
      <c r="F4" s="112" t="s">
        <v>134</v>
      </c>
      <c r="G4" s="47" t="s">
        <v>135</v>
      </c>
      <c r="H4" s="47"/>
      <c r="I4" s="102"/>
      <c r="J4" s="164" t="s">
        <v>136</v>
      </c>
    </row>
    <row r="5" spans="1:10" ht="15.75" customHeight="1" thickBot="1">
      <c r="A5" s="78" t="s">
        <v>174</v>
      </c>
      <c r="B5" s="80" t="s">
        <v>175</v>
      </c>
      <c r="C5" s="80" t="s">
        <v>137</v>
      </c>
      <c r="D5" s="53" t="s">
        <v>239</v>
      </c>
      <c r="E5" s="53" t="s">
        <v>185</v>
      </c>
      <c r="F5" s="80" t="s">
        <v>138</v>
      </c>
      <c r="G5" s="53" t="s">
        <v>239</v>
      </c>
      <c r="H5" s="53" t="s">
        <v>139</v>
      </c>
      <c r="I5" s="53" t="s">
        <v>185</v>
      </c>
      <c r="J5" s="55" t="s">
        <v>140</v>
      </c>
    </row>
    <row r="6" spans="1:10" ht="15.75" customHeight="1">
      <c r="A6" s="22" t="s">
        <v>186</v>
      </c>
      <c r="B6" s="23" t="s">
        <v>187</v>
      </c>
      <c r="C6" s="126"/>
      <c r="D6" s="126"/>
      <c r="E6" s="83">
        <f aca="true" t="shared" si="0" ref="E6:E32">IF(C6=0,0,PRODUCT(D6*J6/C6))</f>
        <v>0</v>
      </c>
      <c r="F6" s="126">
        <f aca="true" t="shared" si="1" ref="F6:F31">SUM(C6-G6)</f>
        <v>0</v>
      </c>
      <c r="G6" s="126"/>
      <c r="H6" s="106"/>
      <c r="I6" s="83">
        <f aca="true" t="shared" si="2" ref="I6:I31">PRODUCT(H6*G6)</f>
        <v>0</v>
      </c>
      <c r="J6" s="84">
        <f aca="true" t="shared" si="3" ref="J6:J31">IF(G6=0,0,PRODUCT(C6*I6/G6))</f>
        <v>0</v>
      </c>
    </row>
    <row r="7" spans="1:10" ht="15.75" customHeight="1" thickBot="1">
      <c r="A7" s="28"/>
      <c r="B7" s="20" t="s">
        <v>188</v>
      </c>
      <c r="C7" s="129"/>
      <c r="D7" s="129"/>
      <c r="E7" s="94">
        <f t="shared" si="0"/>
        <v>0</v>
      </c>
      <c r="F7" s="129">
        <f t="shared" si="1"/>
        <v>0</v>
      </c>
      <c r="G7" s="129"/>
      <c r="H7" s="109"/>
      <c r="I7" s="91">
        <f t="shared" si="2"/>
        <v>0</v>
      </c>
      <c r="J7" s="92">
        <f t="shared" si="3"/>
        <v>0</v>
      </c>
    </row>
    <row r="8" spans="1:10" ht="15.75" customHeight="1">
      <c r="A8" s="32" t="s">
        <v>189</v>
      </c>
      <c r="B8" s="33" t="s">
        <v>190</v>
      </c>
      <c r="C8" s="86"/>
      <c r="D8" s="86"/>
      <c r="E8" s="83">
        <f t="shared" si="0"/>
        <v>0</v>
      </c>
      <c r="F8" s="86">
        <f t="shared" si="1"/>
        <v>0</v>
      </c>
      <c r="G8" s="86"/>
      <c r="H8" s="88"/>
      <c r="I8" s="94">
        <f t="shared" si="2"/>
        <v>0</v>
      </c>
      <c r="J8" s="89">
        <f t="shared" si="3"/>
        <v>0</v>
      </c>
    </row>
    <row r="9" spans="1:10" ht="15.75" customHeight="1" thickBot="1">
      <c r="A9" s="28"/>
      <c r="B9" s="20" t="s">
        <v>191</v>
      </c>
      <c r="C9" s="129"/>
      <c r="D9" s="129"/>
      <c r="E9" s="94">
        <f t="shared" si="0"/>
        <v>0</v>
      </c>
      <c r="F9" s="129">
        <f t="shared" si="1"/>
        <v>0</v>
      </c>
      <c r="G9" s="129"/>
      <c r="H9" s="109"/>
      <c r="I9" s="91">
        <f t="shared" si="2"/>
        <v>0</v>
      </c>
      <c r="J9" s="92">
        <f t="shared" si="3"/>
        <v>0</v>
      </c>
    </row>
    <row r="10" spans="1:10" ht="15.75" customHeight="1">
      <c r="A10" s="32" t="s">
        <v>192</v>
      </c>
      <c r="B10" s="33" t="s">
        <v>193</v>
      </c>
      <c r="C10" s="86"/>
      <c r="D10" s="86"/>
      <c r="E10" s="83">
        <f t="shared" si="0"/>
        <v>0</v>
      </c>
      <c r="F10" s="86">
        <f t="shared" si="1"/>
        <v>0</v>
      </c>
      <c r="G10" s="86"/>
      <c r="H10" s="88"/>
      <c r="I10" s="94">
        <f t="shared" si="2"/>
        <v>0</v>
      </c>
      <c r="J10" s="89">
        <f t="shared" si="3"/>
        <v>0</v>
      </c>
    </row>
    <row r="11" spans="1:10" ht="15.75" customHeight="1" thickBot="1">
      <c r="A11" s="32"/>
      <c r="B11" s="33" t="s">
        <v>194</v>
      </c>
      <c r="C11" s="86"/>
      <c r="D11" s="86"/>
      <c r="E11" s="94">
        <f t="shared" si="0"/>
        <v>0</v>
      </c>
      <c r="F11" s="86">
        <f t="shared" si="1"/>
        <v>0</v>
      </c>
      <c r="G11" s="86"/>
      <c r="H11" s="88"/>
      <c r="I11" s="94">
        <f t="shared" si="2"/>
        <v>0</v>
      </c>
      <c r="J11" s="89">
        <f t="shared" si="3"/>
        <v>0</v>
      </c>
    </row>
    <row r="12" spans="1:10" ht="15.75" customHeight="1">
      <c r="A12" s="22" t="s">
        <v>195</v>
      </c>
      <c r="B12" s="24" t="s">
        <v>196</v>
      </c>
      <c r="C12" s="126"/>
      <c r="D12" s="126"/>
      <c r="E12" s="83">
        <f t="shared" si="0"/>
        <v>0</v>
      </c>
      <c r="F12" s="126">
        <f t="shared" si="1"/>
        <v>0</v>
      </c>
      <c r="G12" s="126"/>
      <c r="H12" s="106"/>
      <c r="I12" s="83">
        <f t="shared" si="2"/>
        <v>0</v>
      </c>
      <c r="J12" s="84">
        <f t="shared" si="3"/>
        <v>0</v>
      </c>
    </row>
    <row r="13" spans="1:10" ht="15.75" customHeight="1" thickBot="1">
      <c r="A13" s="32"/>
      <c r="B13" s="33" t="s">
        <v>197</v>
      </c>
      <c r="C13" s="86"/>
      <c r="D13" s="86"/>
      <c r="E13" s="94">
        <f t="shared" si="0"/>
        <v>0</v>
      </c>
      <c r="F13" s="86">
        <f t="shared" si="1"/>
        <v>0</v>
      </c>
      <c r="G13" s="86"/>
      <c r="H13" s="88"/>
      <c r="I13" s="94">
        <f t="shared" si="2"/>
        <v>0</v>
      </c>
      <c r="J13" s="89">
        <f t="shared" si="3"/>
        <v>0</v>
      </c>
    </row>
    <row r="14" spans="1:10" ht="15.75" customHeight="1">
      <c r="A14" s="22" t="s">
        <v>198</v>
      </c>
      <c r="B14" s="24" t="s">
        <v>199</v>
      </c>
      <c r="C14" s="126"/>
      <c r="D14" s="126"/>
      <c r="E14" s="83">
        <f t="shared" si="0"/>
        <v>0</v>
      </c>
      <c r="F14" s="126">
        <f t="shared" si="1"/>
        <v>0</v>
      </c>
      <c r="G14" s="126"/>
      <c r="H14" s="106"/>
      <c r="I14" s="83">
        <f t="shared" si="2"/>
        <v>0</v>
      </c>
      <c r="J14" s="84">
        <f t="shared" si="3"/>
        <v>0</v>
      </c>
    </row>
    <row r="15" spans="1:10" ht="15.75" customHeight="1" thickBot="1">
      <c r="A15" s="32"/>
      <c r="B15" s="33" t="s">
        <v>200</v>
      </c>
      <c r="C15" s="86"/>
      <c r="D15" s="86"/>
      <c r="E15" s="94">
        <f t="shared" si="0"/>
        <v>0</v>
      </c>
      <c r="F15" s="86">
        <f t="shared" si="1"/>
        <v>0</v>
      </c>
      <c r="G15" s="86"/>
      <c r="H15" s="88"/>
      <c r="I15" s="94">
        <f t="shared" si="2"/>
        <v>0</v>
      </c>
      <c r="J15" s="89">
        <f t="shared" si="3"/>
        <v>0</v>
      </c>
    </row>
    <row r="16" spans="1:10" ht="15.75" customHeight="1">
      <c r="A16" s="22" t="s">
        <v>201</v>
      </c>
      <c r="B16" s="24" t="s">
        <v>202</v>
      </c>
      <c r="C16" s="126"/>
      <c r="D16" s="126"/>
      <c r="E16" s="83">
        <f t="shared" si="0"/>
        <v>0</v>
      </c>
      <c r="F16" s="126">
        <f t="shared" si="1"/>
        <v>0</v>
      </c>
      <c r="G16" s="126"/>
      <c r="H16" s="106"/>
      <c r="I16" s="83">
        <f t="shared" si="2"/>
        <v>0</v>
      </c>
      <c r="J16" s="84">
        <f t="shared" si="3"/>
        <v>0</v>
      </c>
    </row>
    <row r="17" spans="1:10" ht="15.75" customHeight="1">
      <c r="A17" s="32"/>
      <c r="B17" s="33" t="s">
        <v>203</v>
      </c>
      <c r="C17" s="86"/>
      <c r="D17" s="86"/>
      <c r="E17" s="94">
        <f t="shared" si="0"/>
        <v>0</v>
      </c>
      <c r="F17" s="86">
        <f t="shared" si="1"/>
        <v>0</v>
      </c>
      <c r="G17" s="86"/>
      <c r="H17" s="88"/>
      <c r="I17" s="94">
        <f t="shared" si="2"/>
        <v>0</v>
      </c>
      <c r="J17" s="89">
        <f t="shared" si="3"/>
        <v>0</v>
      </c>
    </row>
    <row r="18" spans="1:10" ht="15.75" customHeight="1" thickBot="1">
      <c r="A18" s="28"/>
      <c r="B18" s="20" t="s">
        <v>204</v>
      </c>
      <c r="C18" s="129"/>
      <c r="D18" s="129"/>
      <c r="E18" s="94">
        <f t="shared" si="0"/>
        <v>0</v>
      </c>
      <c r="F18" s="129">
        <f t="shared" si="1"/>
        <v>0</v>
      </c>
      <c r="G18" s="129"/>
      <c r="H18" s="109"/>
      <c r="I18" s="91">
        <f t="shared" si="2"/>
        <v>0</v>
      </c>
      <c r="J18" s="92">
        <f t="shared" si="3"/>
        <v>0</v>
      </c>
    </row>
    <row r="19" spans="1:10" ht="15.75" customHeight="1">
      <c r="A19" s="32" t="s">
        <v>205</v>
      </c>
      <c r="B19" s="33" t="s">
        <v>206</v>
      </c>
      <c r="C19" s="86"/>
      <c r="D19" s="86"/>
      <c r="E19" s="83">
        <f t="shared" si="0"/>
        <v>0</v>
      </c>
      <c r="F19" s="86">
        <f t="shared" si="1"/>
        <v>0</v>
      </c>
      <c r="G19" s="86"/>
      <c r="H19" s="88"/>
      <c r="I19" s="94">
        <f t="shared" si="2"/>
        <v>0</v>
      </c>
      <c r="J19" s="89">
        <f t="shared" si="3"/>
        <v>0</v>
      </c>
    </row>
    <row r="20" spans="1:10" ht="15.75" customHeight="1" thickBot="1">
      <c r="A20" s="28"/>
      <c r="B20" s="20" t="s">
        <v>207</v>
      </c>
      <c r="C20" s="129"/>
      <c r="D20" s="129"/>
      <c r="E20" s="94">
        <f t="shared" si="0"/>
        <v>0</v>
      </c>
      <c r="F20" s="129">
        <f t="shared" si="1"/>
        <v>0</v>
      </c>
      <c r="G20" s="129"/>
      <c r="H20" s="109"/>
      <c r="I20" s="91">
        <f t="shared" si="2"/>
        <v>0</v>
      </c>
      <c r="J20" s="92">
        <f t="shared" si="3"/>
        <v>0</v>
      </c>
    </row>
    <row r="21" spans="1:10" ht="15.75" customHeight="1">
      <c r="A21" s="32" t="s">
        <v>209</v>
      </c>
      <c r="B21" s="33" t="s">
        <v>210</v>
      </c>
      <c r="C21" s="86"/>
      <c r="D21" s="86"/>
      <c r="E21" s="83">
        <f t="shared" si="0"/>
        <v>0</v>
      </c>
      <c r="F21" s="86">
        <f t="shared" si="1"/>
        <v>0</v>
      </c>
      <c r="G21" s="86"/>
      <c r="H21" s="88"/>
      <c r="I21" s="94">
        <f t="shared" si="2"/>
        <v>0</v>
      </c>
      <c r="J21" s="89">
        <f t="shared" si="3"/>
        <v>0</v>
      </c>
    </row>
    <row r="22" spans="1:10" ht="15.75" customHeight="1" thickBot="1">
      <c r="A22" s="32"/>
      <c r="B22" s="33" t="s">
        <v>211</v>
      </c>
      <c r="C22" s="86"/>
      <c r="D22" s="86"/>
      <c r="E22" s="94">
        <f t="shared" si="0"/>
        <v>0</v>
      </c>
      <c r="F22" s="86">
        <f t="shared" si="1"/>
        <v>0</v>
      </c>
      <c r="G22" s="86"/>
      <c r="H22" s="88"/>
      <c r="I22" s="94">
        <f t="shared" si="2"/>
        <v>0</v>
      </c>
      <c r="J22" s="89">
        <f t="shared" si="3"/>
        <v>0</v>
      </c>
    </row>
    <row r="23" spans="1:10" ht="15.75" customHeight="1">
      <c r="A23" s="22" t="s">
        <v>212</v>
      </c>
      <c r="B23" s="24" t="s">
        <v>213</v>
      </c>
      <c r="C23" s="126"/>
      <c r="D23" s="126"/>
      <c r="E23" s="83">
        <f t="shared" si="0"/>
        <v>0</v>
      </c>
      <c r="F23" s="126">
        <f t="shared" si="1"/>
        <v>0</v>
      </c>
      <c r="G23" s="126"/>
      <c r="H23" s="106"/>
      <c r="I23" s="83">
        <f t="shared" si="2"/>
        <v>0</v>
      </c>
      <c r="J23" s="84">
        <f t="shared" si="3"/>
        <v>0</v>
      </c>
    </row>
    <row r="24" spans="1:10" ht="15.75" customHeight="1" thickBot="1">
      <c r="A24" s="32"/>
      <c r="B24" s="33" t="s">
        <v>214</v>
      </c>
      <c r="C24" s="86"/>
      <c r="D24" s="86"/>
      <c r="E24" s="94">
        <f t="shared" si="0"/>
        <v>0</v>
      </c>
      <c r="F24" s="86">
        <f t="shared" si="1"/>
        <v>0</v>
      </c>
      <c r="G24" s="86"/>
      <c r="H24" s="88"/>
      <c r="I24" s="94">
        <f t="shared" si="2"/>
        <v>0</v>
      </c>
      <c r="J24" s="89">
        <f t="shared" si="3"/>
        <v>0</v>
      </c>
    </row>
    <row r="25" spans="1:10" ht="15.75" customHeight="1">
      <c r="A25" s="22" t="s">
        <v>215</v>
      </c>
      <c r="B25" s="24" t="s">
        <v>216</v>
      </c>
      <c r="C25" s="126"/>
      <c r="D25" s="126"/>
      <c r="E25" s="83">
        <f t="shared" si="0"/>
        <v>0</v>
      </c>
      <c r="F25" s="126">
        <f t="shared" si="1"/>
        <v>0</v>
      </c>
      <c r="G25" s="126"/>
      <c r="H25" s="106"/>
      <c r="I25" s="83">
        <f t="shared" si="2"/>
        <v>0</v>
      </c>
      <c r="J25" s="84">
        <f t="shared" si="3"/>
        <v>0</v>
      </c>
    </row>
    <row r="26" spans="1:10" ht="15.75" customHeight="1" thickBot="1">
      <c r="A26" s="32"/>
      <c r="B26" s="33" t="s">
        <v>217</v>
      </c>
      <c r="C26" s="86"/>
      <c r="D26" s="86"/>
      <c r="E26" s="94">
        <f t="shared" si="0"/>
        <v>0</v>
      </c>
      <c r="F26" s="86">
        <f t="shared" si="1"/>
        <v>0</v>
      </c>
      <c r="G26" s="86"/>
      <c r="H26" s="88"/>
      <c r="I26" s="94">
        <f t="shared" si="2"/>
        <v>0</v>
      </c>
      <c r="J26" s="89">
        <f t="shared" si="3"/>
        <v>0</v>
      </c>
    </row>
    <row r="27" spans="1:10" ht="15.75" customHeight="1">
      <c r="A27" s="22" t="s">
        <v>218</v>
      </c>
      <c r="B27" s="24" t="s">
        <v>219</v>
      </c>
      <c r="C27" s="126"/>
      <c r="D27" s="126"/>
      <c r="E27" s="83">
        <f t="shared" si="0"/>
        <v>0</v>
      </c>
      <c r="F27" s="126">
        <f t="shared" si="1"/>
        <v>0</v>
      </c>
      <c r="G27" s="126"/>
      <c r="H27" s="106"/>
      <c r="I27" s="83">
        <f t="shared" si="2"/>
        <v>0</v>
      </c>
      <c r="J27" s="84">
        <f t="shared" si="3"/>
        <v>0</v>
      </c>
    </row>
    <row r="28" spans="1:10" ht="15.75" customHeight="1">
      <c r="A28" s="32"/>
      <c r="B28" s="33" t="s">
        <v>220</v>
      </c>
      <c r="C28" s="86"/>
      <c r="D28" s="86"/>
      <c r="E28" s="94">
        <f t="shared" si="0"/>
        <v>0</v>
      </c>
      <c r="F28" s="86">
        <f t="shared" si="1"/>
        <v>0</v>
      </c>
      <c r="G28" s="86"/>
      <c r="H28" s="88"/>
      <c r="I28" s="94">
        <f t="shared" si="2"/>
        <v>0</v>
      </c>
      <c r="J28" s="89">
        <f t="shared" si="3"/>
        <v>0</v>
      </c>
    </row>
    <row r="29" spans="1:10" ht="15.75" customHeight="1" thickBot="1">
      <c r="A29" s="28"/>
      <c r="B29" s="20" t="s">
        <v>221</v>
      </c>
      <c r="C29" s="129"/>
      <c r="D29" s="129"/>
      <c r="E29" s="94">
        <f t="shared" si="0"/>
        <v>0</v>
      </c>
      <c r="F29" s="129">
        <f t="shared" si="1"/>
        <v>0</v>
      </c>
      <c r="G29" s="129"/>
      <c r="H29" s="109"/>
      <c r="I29" s="91">
        <f t="shared" si="2"/>
        <v>0</v>
      </c>
      <c r="J29" s="92">
        <f t="shared" si="3"/>
        <v>0</v>
      </c>
    </row>
    <row r="30" spans="1:10" ht="15.75" customHeight="1">
      <c r="A30" s="32" t="s">
        <v>222</v>
      </c>
      <c r="B30" s="33" t="s">
        <v>223</v>
      </c>
      <c r="C30" s="86"/>
      <c r="D30" s="86"/>
      <c r="E30" s="83">
        <f t="shared" si="0"/>
        <v>0</v>
      </c>
      <c r="F30" s="86">
        <f t="shared" si="1"/>
        <v>0</v>
      </c>
      <c r="G30" s="86"/>
      <c r="H30" s="88"/>
      <c r="I30" s="94">
        <f t="shared" si="2"/>
        <v>0</v>
      </c>
      <c r="J30" s="89">
        <f t="shared" si="3"/>
        <v>0</v>
      </c>
    </row>
    <row r="31" spans="1:10" ht="15.75" customHeight="1" thickBot="1">
      <c r="A31" s="28"/>
      <c r="B31" s="20" t="s">
        <v>224</v>
      </c>
      <c r="C31" s="129"/>
      <c r="D31" s="129"/>
      <c r="E31" s="94">
        <f t="shared" si="0"/>
        <v>0</v>
      </c>
      <c r="F31" s="129">
        <f t="shared" si="1"/>
        <v>0</v>
      </c>
      <c r="G31" s="129"/>
      <c r="H31" s="109"/>
      <c r="I31" s="91">
        <f t="shared" si="2"/>
        <v>0</v>
      </c>
      <c r="J31" s="92">
        <f t="shared" si="3"/>
        <v>0</v>
      </c>
    </row>
    <row r="32" spans="1:10" ht="18.75" customHeight="1" thickBot="1">
      <c r="A32" s="28" t="s">
        <v>182</v>
      </c>
      <c r="B32" s="111"/>
      <c r="C32" s="20">
        <f>SUM(C6:C31)</f>
        <v>0</v>
      </c>
      <c r="D32" s="20">
        <f>SUM(D6:D31)</f>
        <v>0</v>
      </c>
      <c r="E32" s="67">
        <f t="shared" si="0"/>
        <v>0</v>
      </c>
      <c r="F32" s="20">
        <f>SUM(F6:F31)</f>
        <v>0</v>
      </c>
      <c r="G32" s="20">
        <f>SUM(G6:G31)</f>
        <v>0</v>
      </c>
      <c r="H32" s="111"/>
      <c r="I32" s="91">
        <f>SUM(I6:I31)</f>
        <v>0</v>
      </c>
      <c r="J32" s="92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dcterms:created xsi:type="dcterms:W3CDTF">2000-05-30T16:22:13Z</dcterms:created>
  <cp:category/>
  <cp:version/>
  <cp:contentType/>
  <cp:contentStatus/>
</cp:coreProperties>
</file>